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Záloha_Kingsdom_20230606\Bowling\"/>
    </mc:Choice>
  </mc:AlternateContent>
  <xr:revisionPtr revIDLastSave="0" documentId="13_ncr:1_{F4A38F9F-BC75-4DB2-B62B-9F06884EEA58}" xr6:coauthVersionLast="47" xr6:coauthVersionMax="47" xr10:uidLastSave="{00000000-0000-0000-0000-000000000000}"/>
  <bookViews>
    <workbookView xWindow="-108" yWindow="-108" windowWidth="23256" windowHeight="12456" xr2:uid="{CD58F580-390F-4E62-B32D-1B22A3DCA58B}"/>
  </bookViews>
  <sheets>
    <sheet name="Termíny" sheetId="6" r:id="rId1"/>
    <sheet name="Tabulka" sheetId="4" r:id="rId2"/>
    <sheet name="Tabulka_křížová" sheetId="5" r:id="rId3"/>
    <sheet name="Pravidla" sheetId="3" r:id="rId4"/>
    <sheet name="PlayOff" sheetId="7" r:id="rId5"/>
  </sheets>
  <definedNames>
    <definedName name="_xlnm._FilterDatabase" localSheetId="0" hidden="1">Termíny!$B$1:$L$159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1" i="4" l="1"/>
  <c r="H22" i="4"/>
  <c r="M22" i="4"/>
  <c r="M23" i="4"/>
  <c r="M24" i="4"/>
  <c r="H21" i="5"/>
  <c r="M21" i="5"/>
  <c r="M22" i="5"/>
  <c r="M23" i="5"/>
  <c r="M20" i="5"/>
  <c r="J102" i="6"/>
  <c r="H102" i="6"/>
  <c r="H101" i="6"/>
  <c r="J98" i="6"/>
  <c r="J99" i="6"/>
  <c r="H99" i="6"/>
  <c r="H95" i="6"/>
  <c r="J94" i="6"/>
  <c r="H90" i="6"/>
  <c r="J89" i="6"/>
  <c r="H89" i="6"/>
  <c r="J86" i="6"/>
  <c r="J85" i="6"/>
  <c r="H83" i="6"/>
  <c r="J74" i="6"/>
  <c r="J66" i="6"/>
  <c r="H66" i="6"/>
  <c r="H67" i="6"/>
  <c r="H68" i="6"/>
  <c r="H69" i="6"/>
  <c r="H70" i="6"/>
  <c r="J73" i="6"/>
  <c r="H73" i="6"/>
  <c r="H56" i="6"/>
  <c r="H57" i="6"/>
  <c r="J59" i="6"/>
  <c r="H59" i="6"/>
  <c r="J49" i="6"/>
  <c r="H52" i="6"/>
  <c r="J53" i="6"/>
  <c r="H43" i="6"/>
  <c r="J38" i="6"/>
  <c r="H40" i="6"/>
  <c r="H41" i="6"/>
  <c r="H42" i="6"/>
  <c r="J34" i="6"/>
  <c r="J35" i="6"/>
  <c r="H30" i="6"/>
  <c r="J30" i="6"/>
  <c r="H29" i="6"/>
  <c r="H32" i="6"/>
  <c r="H33" i="6"/>
  <c r="J33" i="6"/>
  <c r="H26" i="6"/>
  <c r="J21" i="6"/>
  <c r="H21" i="6"/>
  <c r="J24" i="6"/>
  <c r="H24" i="6"/>
  <c r="J25" i="6"/>
  <c r="H23" i="6"/>
  <c r="J20" i="6"/>
  <c r="J18" i="6"/>
  <c r="J19" i="6"/>
  <c r="J15" i="6"/>
  <c r="H15" i="6"/>
  <c r="H16" i="6"/>
  <c r="J17" i="6"/>
  <c r="H13" i="6"/>
  <c r="J6" i="6"/>
  <c r="H6" i="6"/>
</calcChain>
</file>

<file path=xl/sharedStrings.xml><?xml version="1.0" encoding="utf-8"?>
<sst xmlns="http://schemas.openxmlformats.org/spreadsheetml/2006/main" count="861" uniqueCount="268">
  <si>
    <t>Datum</t>
  </si>
  <si>
    <t>Čas</t>
  </si>
  <si>
    <t>Domácí</t>
  </si>
  <si>
    <t>Hosté</t>
  </si>
  <si>
    <t>Draken</t>
  </si>
  <si>
    <t>Old B</t>
  </si>
  <si>
    <t>Haffo</t>
  </si>
  <si>
    <t>Zbytek muži</t>
  </si>
  <si>
    <t>Zbytek ženy</t>
  </si>
  <si>
    <t>Micro</t>
  </si>
  <si>
    <t>Alkočuníci</t>
  </si>
  <si>
    <t>Protivka</t>
  </si>
  <si>
    <t>Neděle</t>
  </si>
  <si>
    <t>Středa</t>
  </si>
  <si>
    <t>Den</t>
  </si>
  <si>
    <t>Pondělí</t>
  </si>
  <si>
    <t>Krůta team</t>
  </si>
  <si>
    <t>Žáby</t>
  </si>
  <si>
    <t>:</t>
  </si>
  <si>
    <t>Pořadí</t>
  </si>
  <si>
    <t>Tým</t>
  </si>
  <si>
    <t>Zápasy</t>
  </si>
  <si>
    <t>Výhry</t>
  </si>
  <si>
    <t>Remízy</t>
  </si>
  <si>
    <t>Prohry</t>
  </si>
  <si>
    <t>Skóre</t>
  </si>
  <si>
    <t>Body</t>
  </si>
  <si>
    <t>Botovrti</t>
  </si>
  <si>
    <t>Hrají se ve 3 hráčích 4 kola. Min.3 a max.6 hráčů na zápas.</t>
  </si>
  <si>
    <t>Každý tým má 3 hráče základní sestavy a může mít max.3 náhradníky. Všichni hráči budou nahlášeni dříve než začnou hrát. Nejlépe přes whatsapp.</t>
  </si>
  <si>
    <t>V rozehraném kole se nesmí střídat.</t>
  </si>
  <si>
    <t>Hrací dny jsou převážně neděle, pondělí a středy v časech dle rozpisu.</t>
  </si>
  <si>
    <t xml:space="preserve">Termíny budou rozlosovány dopředu a budou se měnit pouze po dohodě obou týmy. Nový termín bude navržen po domluvě s obsluhou baru.  </t>
  </si>
  <si>
    <t>Hráč, který v sezóně nastoupí za jeden tým, nemůže už hrát v té samé sezóně za jiný tým. Pouze kdyby se jeho tým rozpadl, může doplnit jiný tým do max. počtu 6 hráčů.</t>
  </si>
  <si>
    <t>Handicap – 10b na ženu a kolo, v případě, že v kole nedosáhne 133 bodů. Vždy po dohraném zápasu doplní dp výsledkové tabulky počet bodů za handicap.</t>
  </si>
  <si>
    <t>Sleva za hru v rámci turnaje je 50,-Kč na každý tým.</t>
  </si>
  <si>
    <t>Vyhlášení v květnu 2022. Předpoklad - grilovačka.</t>
  </si>
  <si>
    <t>Zápisné - 400,-  - bude použito na nákup cen pro závěrečné vyhlášení. Bude uhrazeno do 1. zápasu u obsluhy baru.</t>
  </si>
  <si>
    <t>Hlavní komunikační kanál je whatsapp ve skupině BBL. Každý tým by měl mít ve skupině jednoho zástupce.</t>
  </si>
  <si>
    <t>Další informační kanál budou internetové stránky https://www.bowlingbechyne.cz/bowling/turnaje/</t>
  </si>
  <si>
    <t>zápas č.</t>
  </si>
  <si>
    <t>PP Štola</t>
  </si>
  <si>
    <t>GOGO</t>
  </si>
  <si>
    <t>Candati</t>
  </si>
  <si>
    <t>1991:1792</t>
  </si>
  <si>
    <t>1786:1656</t>
  </si>
  <si>
    <t>1654:1594</t>
  </si>
  <si>
    <t>1792:1991</t>
  </si>
  <si>
    <t>1594:1654</t>
  </si>
  <si>
    <t>1656:1786</t>
  </si>
  <si>
    <t>Pravidla BBL 2023/24</t>
  </si>
  <si>
    <t>Přesunuto</t>
  </si>
  <si>
    <t>1925:1642</t>
  </si>
  <si>
    <t>1979:1815</t>
  </si>
  <si>
    <t>1729:1664</t>
  </si>
  <si>
    <t>1898:1730</t>
  </si>
  <si>
    <t>1707:1540</t>
  </si>
  <si>
    <t>1642:1925</t>
  </si>
  <si>
    <t>1664:1729</t>
  </si>
  <si>
    <t>1815:1979</t>
  </si>
  <si>
    <t>1730:1898</t>
  </si>
  <si>
    <t>1540:1707</t>
  </si>
  <si>
    <t>2067:1841</t>
  </si>
  <si>
    <t>1869:1695</t>
  </si>
  <si>
    <t>1806:1588</t>
  </si>
  <si>
    <t>1759:1640</t>
  </si>
  <si>
    <t>1841:2067</t>
  </si>
  <si>
    <t>1640:1759</t>
  </si>
  <si>
    <t>1588:1806</t>
  </si>
  <si>
    <t>1695:1869</t>
  </si>
  <si>
    <t>2060:1847</t>
  </si>
  <si>
    <t>1847:2060</t>
  </si>
  <si>
    <t>1797:1650</t>
  </si>
  <si>
    <t>1651:1606</t>
  </si>
  <si>
    <t>1838:1771</t>
  </si>
  <si>
    <t>1771:1838</t>
  </si>
  <si>
    <t>1650:1797</t>
  </si>
  <si>
    <t>1606:1651</t>
  </si>
  <si>
    <t>Čtvrtek</t>
  </si>
  <si>
    <t>1982:1744</t>
  </si>
  <si>
    <t>1943:2011</t>
  </si>
  <si>
    <t>1744:1982</t>
  </si>
  <si>
    <t>2011:1943</t>
  </si>
  <si>
    <t>1633:1536</t>
  </si>
  <si>
    <t>1536:1633</t>
  </si>
  <si>
    <t>Mikro</t>
  </si>
  <si>
    <t>Pátek</t>
  </si>
  <si>
    <t>1837:1634</t>
  </si>
  <si>
    <t>1844:1746</t>
  </si>
  <si>
    <t>1689:1691</t>
  </si>
  <si>
    <t>1753:1610</t>
  </si>
  <si>
    <t>1746:1844</t>
  </si>
  <si>
    <t>1832:1664</t>
  </si>
  <si>
    <t>1691:1689</t>
  </si>
  <si>
    <t>1610:1753</t>
  </si>
  <si>
    <t>1664:1832</t>
  </si>
  <si>
    <t>1634:1837</t>
  </si>
  <si>
    <t>1906:1601</t>
  </si>
  <si>
    <t>1682:1819</t>
  </si>
  <si>
    <t>1813:1757</t>
  </si>
  <si>
    <t>1819:1682</t>
  </si>
  <si>
    <t>1757:1813</t>
  </si>
  <si>
    <t>1601:1906</t>
  </si>
  <si>
    <t>1745:1663</t>
  </si>
  <si>
    <t>1799:1765</t>
  </si>
  <si>
    <t>1663:1745</t>
  </si>
  <si>
    <t>1765:1799</t>
  </si>
  <si>
    <t>1839:1620</t>
  </si>
  <si>
    <t>1738:1841</t>
  </si>
  <si>
    <t>1686:1616</t>
  </si>
  <si>
    <t>1841:1738</t>
  </si>
  <si>
    <t>1620:1839</t>
  </si>
  <si>
    <t>1616:1686</t>
  </si>
  <si>
    <t>Junioři</t>
  </si>
  <si>
    <t>Změna týmu</t>
  </si>
  <si>
    <t>2037:1764</t>
  </si>
  <si>
    <t>1792:2156</t>
  </si>
  <si>
    <t>2156:1792</t>
  </si>
  <si>
    <t>1743:1593</t>
  </si>
  <si>
    <t>1833:1704</t>
  </si>
  <si>
    <t>1593:1743</t>
  </si>
  <si>
    <t>1764:2037</t>
  </si>
  <si>
    <t>1704:1833</t>
  </si>
  <si>
    <t>1929:1538</t>
  </si>
  <si>
    <t>1887:1875</t>
  </si>
  <si>
    <t>1808:1704</t>
  </si>
  <si>
    <t>1844:1499</t>
  </si>
  <si>
    <t>1746:1550</t>
  </si>
  <si>
    <t>1538:1929</t>
  </si>
  <si>
    <t>1499:1844</t>
  </si>
  <si>
    <t>1875:1887</t>
  </si>
  <si>
    <t>1704:1808</t>
  </si>
  <si>
    <t>1550:1746</t>
  </si>
  <si>
    <t>Volný termín</t>
  </si>
  <si>
    <t>2022:1722</t>
  </si>
  <si>
    <t>1826:1732</t>
  </si>
  <si>
    <t>1722:2022</t>
  </si>
  <si>
    <t>1732:1826</t>
  </si>
  <si>
    <t>1595:1846</t>
  </si>
  <si>
    <t>1846:1595</t>
  </si>
  <si>
    <t>Odloženo</t>
  </si>
  <si>
    <t>1794:1498</t>
  </si>
  <si>
    <t>1907:1631</t>
  </si>
  <si>
    <t>1783:1697</t>
  </si>
  <si>
    <t>1498:1794</t>
  </si>
  <si>
    <t>1697:1783</t>
  </si>
  <si>
    <t>1631:1907</t>
  </si>
  <si>
    <t>1885:2132</t>
  </si>
  <si>
    <t>2132:1885</t>
  </si>
  <si>
    <t>1710:1657</t>
  </si>
  <si>
    <t>1633:1592</t>
  </si>
  <si>
    <t>1592:1633</t>
  </si>
  <si>
    <t>1704:1247</t>
  </si>
  <si>
    <t>1657:1710</t>
  </si>
  <si>
    <t>1247:1704</t>
  </si>
  <si>
    <t>1820:1230</t>
  </si>
  <si>
    <t>1230:1820</t>
  </si>
  <si>
    <t>1793:1259</t>
  </si>
  <si>
    <t>1653:1711</t>
  </si>
  <si>
    <t>1893:1684</t>
  </si>
  <si>
    <t>1677:1799</t>
  </si>
  <si>
    <t>1735:1693</t>
  </si>
  <si>
    <t>1759:1404</t>
  </si>
  <si>
    <t>1711:1653</t>
  </si>
  <si>
    <t>1799:1677</t>
  </si>
  <si>
    <t>1834:1829</t>
  </si>
  <si>
    <t>1684:1893</t>
  </si>
  <si>
    <t>1829:1834</t>
  </si>
  <si>
    <t>1693:1735</t>
  </si>
  <si>
    <t>1259:1793</t>
  </si>
  <si>
    <t>1404:1759</t>
  </si>
  <si>
    <t>1876:1704</t>
  </si>
  <si>
    <t>1748:1633</t>
  </si>
  <si>
    <t>1893:1765</t>
  </si>
  <si>
    <t>1860:1839</t>
  </si>
  <si>
    <t>1765:1893</t>
  </si>
  <si>
    <t>1839:1860</t>
  </si>
  <si>
    <t>1904:1607</t>
  </si>
  <si>
    <t>1800:1754</t>
  </si>
  <si>
    <t>1704:1876</t>
  </si>
  <si>
    <t>1607:1904</t>
  </si>
  <si>
    <t>1765:1665</t>
  </si>
  <si>
    <t>1571:1734</t>
  </si>
  <si>
    <t>1754:1800</t>
  </si>
  <si>
    <t>1665:1765</t>
  </si>
  <si>
    <t>1734:1571</t>
  </si>
  <si>
    <t>1633:1748</t>
  </si>
  <si>
    <t>1909:1756</t>
  </si>
  <si>
    <t>1756:1909</t>
  </si>
  <si>
    <t>1905:1756</t>
  </si>
  <si>
    <t>1757:1875</t>
  </si>
  <si>
    <t>1875:1757</t>
  </si>
  <si>
    <t>1756:1905</t>
  </si>
  <si>
    <t>Kontumace</t>
  </si>
  <si>
    <t>100:0</t>
  </si>
  <si>
    <t>1790:1750</t>
  </si>
  <si>
    <t>1756:1864</t>
  </si>
  <si>
    <t>1750:1790</t>
  </si>
  <si>
    <t>1864:1756</t>
  </si>
  <si>
    <t>1725:1687</t>
  </si>
  <si>
    <t>1641:1528</t>
  </si>
  <si>
    <t>1687:1725</t>
  </si>
  <si>
    <t>1528:1641</t>
  </si>
  <si>
    <t>0:100</t>
  </si>
  <si>
    <t>číslo zápasu</t>
  </si>
  <si>
    <t>P13 - P14</t>
  </si>
  <si>
    <t>V13 - V14</t>
  </si>
  <si>
    <t>ZS Muži</t>
  </si>
  <si>
    <t>16. tým</t>
  </si>
  <si>
    <t>Krůty</t>
  </si>
  <si>
    <t>15. tým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</si>
  <si>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</si>
  <si>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</si>
  <si>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</si>
  <si>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</si>
  <si>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</si>
  <si>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</si>
  <si>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</si>
  <si>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</si>
  <si>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</si>
  <si>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</si>
  <si>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</si>
  <si>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PO13</t>
  </si>
  <si>
    <t>HAFFO</t>
  </si>
  <si>
    <t>PO14</t>
  </si>
  <si>
    <t>PO15 - o 3. místo</t>
  </si>
  <si>
    <t>PO16 - o 1. místo</t>
  </si>
  <si>
    <t>PO1</t>
  </si>
  <si>
    <t>PP Štola - volný termín</t>
  </si>
  <si>
    <t>Junioři - volný termín</t>
  </si>
  <si>
    <t>Zbytek muži - volný termín</t>
  </si>
  <si>
    <t>Micro - volný termín</t>
  </si>
  <si>
    <t>1913:1549</t>
  </si>
  <si>
    <t>1549:1913</t>
  </si>
  <si>
    <t>1492:1689</t>
  </si>
  <si>
    <t>1689:1492</t>
  </si>
  <si>
    <t>Sobota</t>
  </si>
  <si>
    <t>Vyhlášení turnaje</t>
  </si>
  <si>
    <t>1978:1676</t>
  </si>
  <si>
    <t>1863:1622</t>
  </si>
  <si>
    <t>1676:1978</t>
  </si>
  <si>
    <t>1622:1863</t>
  </si>
  <si>
    <t>Draken/Junioři</t>
  </si>
  <si>
    <t>2023/24</t>
  </si>
  <si>
    <t>BBL 2023-24</t>
  </si>
  <si>
    <t>1833:1731</t>
  </si>
  <si>
    <t>1731:1833</t>
  </si>
  <si>
    <t>1659:1650</t>
  </si>
  <si>
    <t>1650:1659</t>
  </si>
  <si>
    <t>1779:1737</t>
  </si>
  <si>
    <t>1575:1648</t>
  </si>
  <si>
    <t>1737:1779</t>
  </si>
  <si>
    <t>1648:1575</t>
  </si>
  <si>
    <t>Candáti</t>
  </si>
  <si>
    <t>OLD B</t>
  </si>
  <si>
    <t>Minitabulka</t>
  </si>
  <si>
    <t>1705:1562</t>
  </si>
  <si>
    <t>1562:1705</t>
  </si>
  <si>
    <t>1638:1625</t>
  </si>
  <si>
    <t>1625:1638</t>
  </si>
  <si>
    <t>body +/-</t>
  </si>
  <si>
    <t>ZS Ženy</t>
  </si>
  <si>
    <t>ZS Muži - Candáti</t>
  </si>
  <si>
    <t>Protivka - OLD B</t>
  </si>
  <si>
    <t>Haffo - Botovrti</t>
  </si>
  <si>
    <t>Micro - Krůty</t>
  </si>
  <si>
    <t>Haffo - OLD B</t>
  </si>
  <si>
    <t>Candáti - Krůty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</si>
</sst>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6"/>
      <color rgb="FF2F5496"/>
      <name val="Calibri Light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 CE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 indent="5"/>
    </xf>
    <xf numFmtId="0" fontId="6" fillId="0" borderId="0" xfId="1" applyAlignment="1">
      <alignment horizontal="left" vertical="center" indent="5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/>
    <xf numFmtId="0" fontId="0" fillId="2" borderId="1" xfId="0" applyFill="1" applyBorder="1" applyAlignment="1">
      <alignment horizontal="center" textRotation="9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49" fontId="0" fillId="4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8" fillId="0" borderId="0" xfId="0" applyFont="1"/>
    <xf numFmtId="14" fontId="2" fillId="0" borderId="0" xfId="0" applyNumberFormat="1" applyFont="1" applyAlignment="1">
      <alignment horizontal="center"/>
    </xf>
    <xf numFmtId="20" fontId="2" fillId="0" borderId="0" xfId="0" applyNumberFormat="1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4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/>
    <xf numFmtId="0" fontId="12" fillId="0" borderId="0" xfId="0" applyFont="1"/>
    <xf numFmtId="20" fontId="0" fillId="0" borderId="0" xfId="0" applyNumberFormat="1" applyAlignment="1">
      <alignment horizontal="center"/>
    </xf>
    <xf numFmtId="0" fontId="0" fillId="6" borderId="0" xfId="0" applyFill="1" applyAlignment="1">
      <alignment horizontal="center"/>
    </xf>
    <xf numFmtId="0" fontId="9" fillId="5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9" fillId="5" borderId="0" xfId="0" applyFont="1" applyFill="1"/>
    <xf numFmtId="0" fontId="2" fillId="0" borderId="0" xfId="0" applyFont="1"/>
    <xf numFmtId="0" fontId="9" fillId="8" borderId="0" xfId="0" applyFont="1" applyFill="1" applyAlignment="1">
      <alignment horizontal="center"/>
    </xf>
    <xf numFmtId="0" fontId="9" fillId="9" borderId="0" xfId="0" applyFont="1" applyFill="1" applyAlignment="1">
      <alignment horizontal="center"/>
    </xf>
    <xf numFmtId="0" fontId="0" fillId="0" borderId="0" xfId="0" applyAlignment="1">
      <alignment wrapText="1" shrinkToFit="1"/>
    </xf>
    <xf numFmtId="0" fontId="0" fillId="0" borderId="0" xfId="0" applyAlignment="1">
      <alignment horizontal="center" vertical="center"/>
    </xf>
    <xf numFmtId="0" fontId="0" fillId="10" borderId="0" xfId="0" applyFill="1"/>
    <xf numFmtId="0" fontId="19" fillId="0" borderId="0" xfId="0" applyFont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/>
    <xf numFmtId="0" fontId="15" fillId="0" borderId="4" xfId="0" applyFont="1" applyBorder="1"/>
    <xf numFmtId="14" fontId="18" fillId="0" borderId="5" xfId="0" applyNumberFormat="1" applyFont="1" applyBorder="1" applyAlignment="1">
      <alignment horizontal="center"/>
    </xf>
    <xf numFmtId="20" fontId="18" fillId="0" borderId="5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14" fontId="2" fillId="8" borderId="0" xfId="0" applyNumberFormat="1" applyFont="1" applyFill="1" applyAlignment="1">
      <alignment horizontal="center"/>
    </xf>
    <xf numFmtId="20" fontId="2" fillId="8" borderId="0" xfId="0" applyNumberFormat="1" applyFont="1" applyFill="1" applyAlignment="1">
      <alignment horizontal="center"/>
    </xf>
    <xf numFmtId="0" fontId="0" fillId="8" borderId="0" xfId="0" applyFill="1"/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bowlingbechyne.cz/bowling/turnaj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44D41-59D5-4F77-A3C9-95195521A36C}">
  <dimension ref="A1:P160"/>
  <sheetViews>
    <sheetView tabSelected="1" topLeftCell="B1" zoomScaleNormal="100" workbookViewId="0">
      <pane ySplit="1" topLeftCell="A102" activePane="bottomLeft" state="frozen"/>
      <selection pane="bottomLeft" activeCell="P113" sqref="P113"/>
    </sheetView>
  </sheetViews>
  <sheetFormatPr defaultRowHeight="14.4" x14ac:dyDescent="0.3"/>
  <cols>
    <col min="1" max="1" width="15.21875" customWidth="1"/>
    <col min="3" max="3" width="11.33203125" bestFit="1" customWidth="1"/>
    <col min="5" max="5" width="33.5546875" customWidth="1"/>
    <col min="6" max="6" width="18.33203125" customWidth="1"/>
    <col min="7" max="7" width="12.77734375" customWidth="1"/>
    <col min="9" max="9" width="1.88671875" bestFit="1" customWidth="1"/>
    <col min="10" max="10" width="12.44140625" customWidth="1"/>
    <col min="14" max="14" width="26.44140625" customWidth="1"/>
  </cols>
  <sheetData>
    <row r="1" spans="1:16" s="16" customFormat="1" ht="15.6" x14ac:dyDescent="0.3">
      <c r="A1" s="16" t="s">
        <v>40</v>
      </c>
      <c r="B1" s="1" t="s">
        <v>14</v>
      </c>
      <c r="C1" s="1" t="s">
        <v>0</v>
      </c>
      <c r="D1" s="1" t="s">
        <v>1</v>
      </c>
      <c r="E1" s="1" t="s">
        <v>2</v>
      </c>
      <c r="F1" s="1" t="s">
        <v>3</v>
      </c>
    </row>
    <row r="2" spans="1:16" x14ac:dyDescent="0.3">
      <c r="A2">
        <v>1</v>
      </c>
      <c r="B2" t="s">
        <v>12</v>
      </c>
      <c r="C2" s="17">
        <v>45193</v>
      </c>
      <c r="D2" s="18">
        <v>0.64583333333333337</v>
      </c>
      <c r="E2" s="19" t="s">
        <v>11</v>
      </c>
      <c r="F2" s="19" t="s">
        <v>42</v>
      </c>
      <c r="G2" s="20"/>
      <c r="H2" s="23">
        <v>1654</v>
      </c>
      <c r="I2" s="23" t="s">
        <v>18</v>
      </c>
      <c r="J2" s="23">
        <v>1594</v>
      </c>
    </row>
    <row r="3" spans="1:16" x14ac:dyDescent="0.3">
      <c r="A3">
        <v>2</v>
      </c>
      <c r="B3" t="s">
        <v>12</v>
      </c>
      <c r="C3" s="17">
        <v>45193</v>
      </c>
      <c r="D3" s="18">
        <v>0.75</v>
      </c>
      <c r="E3" s="19" t="s">
        <v>9</v>
      </c>
      <c r="F3" s="19" t="s">
        <v>16</v>
      </c>
      <c r="G3" s="20"/>
      <c r="H3" s="23">
        <v>1792</v>
      </c>
      <c r="I3" s="23" t="s">
        <v>18</v>
      </c>
      <c r="J3" s="23">
        <v>1991</v>
      </c>
    </row>
    <row r="4" spans="1:16" x14ac:dyDescent="0.3">
      <c r="A4">
        <v>3</v>
      </c>
      <c r="B4" t="s">
        <v>12</v>
      </c>
      <c r="C4" s="17">
        <v>45193</v>
      </c>
      <c r="D4" s="18">
        <v>0.83333333333333337</v>
      </c>
      <c r="E4" s="19" t="s">
        <v>6</v>
      </c>
      <c r="F4" s="19" t="s">
        <v>27</v>
      </c>
      <c r="G4" s="20"/>
      <c r="H4" s="23">
        <v>1786</v>
      </c>
      <c r="I4" s="2" t="s">
        <v>18</v>
      </c>
      <c r="J4" s="23">
        <v>1656</v>
      </c>
    </row>
    <row r="5" spans="1:16" x14ac:dyDescent="0.3">
      <c r="A5">
        <v>4</v>
      </c>
      <c r="B5" t="s">
        <v>12</v>
      </c>
      <c r="C5" s="17">
        <v>45200</v>
      </c>
      <c r="D5" s="18">
        <v>0.66666666666666663</v>
      </c>
      <c r="E5" s="19" t="s">
        <v>8</v>
      </c>
      <c r="F5" s="19" t="s">
        <v>17</v>
      </c>
      <c r="G5" s="20"/>
      <c r="H5" s="23">
        <v>1540</v>
      </c>
      <c r="I5" s="2" t="s">
        <v>18</v>
      </c>
      <c r="J5" s="23">
        <v>1707</v>
      </c>
    </row>
    <row r="6" spans="1:16" x14ac:dyDescent="0.3">
      <c r="A6">
        <v>5</v>
      </c>
      <c r="B6" t="s">
        <v>12</v>
      </c>
      <c r="C6" s="17">
        <v>45200</v>
      </c>
      <c r="D6" s="18">
        <v>0.75</v>
      </c>
      <c r="E6" s="19" t="s">
        <v>41</v>
      </c>
      <c r="F6" s="19" t="s">
        <v>27</v>
      </c>
      <c r="G6" s="20"/>
      <c r="H6" s="2">
        <f>1644+20</f>
        <v>1664</v>
      </c>
      <c r="I6" s="2" t="s">
        <v>18</v>
      </c>
      <c r="J6" s="2">
        <f>1689+40</f>
        <v>1729</v>
      </c>
    </row>
    <row r="7" spans="1:16" x14ac:dyDescent="0.3">
      <c r="A7">
        <v>6</v>
      </c>
      <c r="B7" t="s">
        <v>12</v>
      </c>
      <c r="C7" s="17">
        <v>45200</v>
      </c>
      <c r="D7" s="18">
        <v>0.83333333333333337</v>
      </c>
      <c r="E7" s="19" t="s">
        <v>4</v>
      </c>
      <c r="F7" s="19" t="s">
        <v>6</v>
      </c>
      <c r="G7" s="20"/>
      <c r="H7" s="2">
        <v>1815</v>
      </c>
      <c r="I7" s="2" t="s">
        <v>18</v>
      </c>
      <c r="J7" s="2">
        <v>1979</v>
      </c>
    </row>
    <row r="8" spans="1:16" x14ac:dyDescent="0.3">
      <c r="A8">
        <v>7</v>
      </c>
      <c r="B8" t="s">
        <v>13</v>
      </c>
      <c r="C8" s="17">
        <v>45203</v>
      </c>
      <c r="D8" s="18">
        <v>0.75</v>
      </c>
      <c r="E8" s="19" t="s">
        <v>41</v>
      </c>
      <c r="F8" s="19" t="s">
        <v>16</v>
      </c>
      <c r="G8" s="20" t="s">
        <v>51</v>
      </c>
      <c r="H8" s="2">
        <v>1642</v>
      </c>
      <c r="I8" s="24" t="s">
        <v>18</v>
      </c>
      <c r="J8" s="2">
        <v>1925</v>
      </c>
    </row>
    <row r="9" spans="1:16" x14ac:dyDescent="0.3">
      <c r="A9">
        <v>8</v>
      </c>
      <c r="B9" t="s">
        <v>13</v>
      </c>
      <c r="C9" s="17">
        <v>45203</v>
      </c>
      <c r="D9" s="18">
        <v>0.83333333333333337</v>
      </c>
      <c r="E9" s="19" t="s">
        <v>10</v>
      </c>
      <c r="F9" s="19" t="s">
        <v>7</v>
      </c>
      <c r="G9" s="20" t="s">
        <v>51</v>
      </c>
      <c r="H9" s="2">
        <v>1730</v>
      </c>
      <c r="I9" s="24" t="s">
        <v>18</v>
      </c>
      <c r="J9" s="2">
        <v>1898</v>
      </c>
    </row>
    <row r="10" spans="1:16" x14ac:dyDescent="0.3">
      <c r="A10">
        <v>9</v>
      </c>
      <c r="B10" t="s">
        <v>12</v>
      </c>
      <c r="C10" s="17">
        <v>45207</v>
      </c>
      <c r="D10" s="18">
        <v>0.75</v>
      </c>
      <c r="E10" s="19" t="s">
        <v>43</v>
      </c>
      <c r="F10" s="19" t="s">
        <v>9</v>
      </c>
      <c r="G10" s="20"/>
      <c r="H10" s="23">
        <v>1640</v>
      </c>
      <c r="I10" s="24" t="s">
        <v>18</v>
      </c>
      <c r="J10" s="23">
        <v>1759</v>
      </c>
    </row>
    <row r="11" spans="1:16" x14ac:dyDescent="0.3">
      <c r="A11">
        <v>10</v>
      </c>
      <c r="B11" t="s">
        <v>15</v>
      </c>
      <c r="C11" s="17">
        <v>45208</v>
      </c>
      <c r="D11" s="18">
        <v>0.83333333333333337</v>
      </c>
      <c r="E11" s="19" t="s">
        <v>16</v>
      </c>
      <c r="F11" s="19" t="s">
        <v>43</v>
      </c>
      <c r="G11" s="20"/>
      <c r="H11" s="23">
        <v>2067</v>
      </c>
      <c r="I11" s="24" t="s">
        <v>18</v>
      </c>
      <c r="J11" s="23">
        <v>1841</v>
      </c>
    </row>
    <row r="12" spans="1:16" x14ac:dyDescent="0.3">
      <c r="A12">
        <v>11</v>
      </c>
      <c r="B12" t="s">
        <v>13</v>
      </c>
      <c r="C12" s="17">
        <v>45210</v>
      </c>
      <c r="D12" s="18">
        <v>0.75</v>
      </c>
      <c r="E12" s="19" t="s">
        <v>10</v>
      </c>
      <c r="F12" s="19" t="s">
        <v>11</v>
      </c>
      <c r="G12" s="20"/>
      <c r="H12" s="23">
        <v>1588</v>
      </c>
      <c r="I12" s="24" t="s">
        <v>18</v>
      </c>
      <c r="J12" s="23">
        <v>1806</v>
      </c>
    </row>
    <row r="13" spans="1:16" x14ac:dyDescent="0.3">
      <c r="A13">
        <v>12</v>
      </c>
      <c r="B13" t="s">
        <v>13</v>
      </c>
      <c r="C13" s="17">
        <v>45210</v>
      </c>
      <c r="D13" s="18">
        <v>0.83333333333333337</v>
      </c>
      <c r="E13" s="19" t="s">
        <v>42</v>
      </c>
      <c r="F13" s="19" t="s">
        <v>7</v>
      </c>
      <c r="G13" s="20" t="s">
        <v>51</v>
      </c>
      <c r="H13" s="23">
        <f>1675+20</f>
        <v>1695</v>
      </c>
      <c r="I13" s="24" t="s">
        <v>18</v>
      </c>
      <c r="J13" s="23">
        <v>1869</v>
      </c>
      <c r="P13" s="19"/>
    </row>
    <row r="14" spans="1:16" x14ac:dyDescent="0.3">
      <c r="A14">
        <v>13</v>
      </c>
      <c r="B14" t="s">
        <v>12</v>
      </c>
      <c r="C14" s="17">
        <v>45214</v>
      </c>
      <c r="D14" s="18">
        <v>0.75</v>
      </c>
      <c r="E14" s="19" t="s">
        <v>7</v>
      </c>
      <c r="F14" s="19" t="s">
        <v>16</v>
      </c>
      <c r="G14" s="20"/>
      <c r="H14" s="23">
        <v>1847</v>
      </c>
      <c r="I14" s="23" t="s">
        <v>18</v>
      </c>
      <c r="J14" s="23">
        <v>2060</v>
      </c>
    </row>
    <row r="15" spans="1:16" x14ac:dyDescent="0.3">
      <c r="A15">
        <v>14</v>
      </c>
      <c r="B15" t="s">
        <v>12</v>
      </c>
      <c r="C15" s="17">
        <v>45214</v>
      </c>
      <c r="D15" s="18">
        <v>0.83333333333333337</v>
      </c>
      <c r="E15" s="19" t="s">
        <v>11</v>
      </c>
      <c r="F15" s="19" t="s">
        <v>8</v>
      </c>
      <c r="G15" s="20"/>
      <c r="H15" s="2">
        <f>1641+10</f>
        <v>1651</v>
      </c>
      <c r="I15" s="2" t="s">
        <v>18</v>
      </c>
      <c r="J15" s="2">
        <f>1546+60</f>
        <v>1606</v>
      </c>
    </row>
    <row r="16" spans="1:16" x14ac:dyDescent="0.3">
      <c r="A16">
        <v>15</v>
      </c>
      <c r="B16" t="s">
        <v>13</v>
      </c>
      <c r="C16" s="17">
        <v>45217</v>
      </c>
      <c r="D16" s="18">
        <v>0.83333333333333337</v>
      </c>
      <c r="E16" s="19" t="s">
        <v>8</v>
      </c>
      <c r="F16" s="19" t="s">
        <v>7</v>
      </c>
      <c r="G16" s="20" t="s">
        <v>51</v>
      </c>
      <c r="H16" s="2">
        <f>1580+70</f>
        <v>1650</v>
      </c>
      <c r="I16" s="2" t="s">
        <v>18</v>
      </c>
      <c r="J16" s="2">
        <v>1797</v>
      </c>
    </row>
    <row r="17" spans="1:10" x14ac:dyDescent="0.3">
      <c r="A17">
        <v>16</v>
      </c>
      <c r="B17" t="s">
        <v>12</v>
      </c>
      <c r="C17" s="17">
        <v>45221</v>
      </c>
      <c r="D17" s="18">
        <v>0.625</v>
      </c>
      <c r="E17" s="19" t="s">
        <v>43</v>
      </c>
      <c r="F17" s="19" t="s">
        <v>5</v>
      </c>
      <c r="G17" s="20"/>
      <c r="H17" s="2">
        <v>1771</v>
      </c>
      <c r="I17" s="2" t="s">
        <v>18</v>
      </c>
      <c r="J17" s="2">
        <f>1828+10</f>
        <v>1838</v>
      </c>
    </row>
    <row r="18" spans="1:10" x14ac:dyDescent="0.3">
      <c r="A18">
        <v>17</v>
      </c>
      <c r="B18" t="s">
        <v>12</v>
      </c>
      <c r="C18" s="17">
        <v>45221</v>
      </c>
      <c r="D18" s="18">
        <v>0.79166666666666663</v>
      </c>
      <c r="E18" s="19" t="s">
        <v>17</v>
      </c>
      <c r="F18" s="19" t="s">
        <v>41</v>
      </c>
      <c r="G18" s="20"/>
      <c r="H18" s="2">
        <v>1633</v>
      </c>
      <c r="I18" s="2" t="s">
        <v>18</v>
      </c>
      <c r="J18" s="2">
        <f>1516+20</f>
        <v>1536</v>
      </c>
    </row>
    <row r="19" spans="1:10" x14ac:dyDescent="0.3">
      <c r="A19">
        <v>18</v>
      </c>
      <c r="B19" t="s">
        <v>15</v>
      </c>
      <c r="C19" s="17">
        <v>45223</v>
      </c>
      <c r="D19" s="18">
        <v>0.83333333333333337</v>
      </c>
      <c r="E19" s="19" t="s">
        <v>7</v>
      </c>
      <c r="F19" s="19" t="s">
        <v>6</v>
      </c>
      <c r="G19" s="20" t="s">
        <v>51</v>
      </c>
      <c r="H19" s="2">
        <v>1943</v>
      </c>
      <c r="I19" s="2" t="s">
        <v>18</v>
      </c>
      <c r="J19" s="2">
        <f>2001+10</f>
        <v>2011</v>
      </c>
    </row>
    <row r="20" spans="1:10" x14ac:dyDescent="0.3">
      <c r="A20">
        <v>19</v>
      </c>
      <c r="B20" t="s">
        <v>13</v>
      </c>
      <c r="C20" s="17">
        <v>45224</v>
      </c>
      <c r="D20" s="18">
        <v>0.75</v>
      </c>
      <c r="E20" s="19" t="s">
        <v>16</v>
      </c>
      <c r="F20" s="19" t="s">
        <v>11</v>
      </c>
      <c r="G20" s="20" t="s">
        <v>51</v>
      </c>
      <c r="H20" s="2">
        <v>1982</v>
      </c>
      <c r="I20" s="2" t="s">
        <v>18</v>
      </c>
      <c r="J20" s="2">
        <f>1734+10</f>
        <v>1744</v>
      </c>
    </row>
    <row r="21" spans="1:10" x14ac:dyDescent="0.3">
      <c r="A21">
        <v>20</v>
      </c>
      <c r="B21" t="s">
        <v>12</v>
      </c>
      <c r="C21" s="17">
        <v>45228</v>
      </c>
      <c r="D21" s="18">
        <v>0.75</v>
      </c>
      <c r="E21" s="19" t="s">
        <v>41</v>
      </c>
      <c r="F21" s="19" t="s">
        <v>11</v>
      </c>
      <c r="G21" s="20" t="s">
        <v>51</v>
      </c>
      <c r="H21" s="2">
        <f>1669+20</f>
        <v>1689</v>
      </c>
      <c r="I21" s="2" t="s">
        <v>18</v>
      </c>
      <c r="J21" s="2">
        <f>1681+10</f>
        <v>1691</v>
      </c>
    </row>
    <row r="22" spans="1:10" x14ac:dyDescent="0.3">
      <c r="A22">
        <v>21</v>
      </c>
      <c r="B22" t="s">
        <v>12</v>
      </c>
      <c r="C22" s="17">
        <v>45228</v>
      </c>
      <c r="D22" s="18">
        <v>0.83333333333333337</v>
      </c>
      <c r="E22" s="19" t="s">
        <v>10</v>
      </c>
      <c r="F22" s="19" t="s">
        <v>16</v>
      </c>
      <c r="G22" s="20" t="s">
        <v>51</v>
      </c>
      <c r="H22" s="2">
        <v>1634</v>
      </c>
      <c r="I22" s="2" t="s">
        <v>18</v>
      </c>
      <c r="J22" s="2">
        <v>1837</v>
      </c>
    </row>
    <row r="23" spans="1:10" x14ac:dyDescent="0.3">
      <c r="A23">
        <v>22</v>
      </c>
      <c r="B23" t="s">
        <v>13</v>
      </c>
      <c r="C23" s="17">
        <v>45231</v>
      </c>
      <c r="D23" s="18">
        <v>0.75</v>
      </c>
      <c r="E23" s="19" t="s">
        <v>42</v>
      </c>
      <c r="F23" s="19" t="s">
        <v>85</v>
      </c>
      <c r="G23" s="20" t="s">
        <v>51</v>
      </c>
      <c r="H23" s="2">
        <f>1600+10</f>
        <v>1610</v>
      </c>
      <c r="I23" s="2" t="s">
        <v>18</v>
      </c>
      <c r="J23" s="2">
        <v>1753</v>
      </c>
    </row>
    <row r="24" spans="1:10" x14ac:dyDescent="0.3">
      <c r="A24">
        <v>23</v>
      </c>
      <c r="B24" t="s">
        <v>13</v>
      </c>
      <c r="C24" s="17">
        <v>45231</v>
      </c>
      <c r="D24" s="18">
        <v>0.83333333333333337</v>
      </c>
      <c r="E24" s="19" t="s">
        <v>6</v>
      </c>
      <c r="F24" s="19" t="s">
        <v>17</v>
      </c>
      <c r="G24" s="21"/>
      <c r="H24" s="2">
        <f>1814+30</f>
        <v>1844</v>
      </c>
      <c r="I24" s="2" t="s">
        <v>18</v>
      </c>
      <c r="J24" s="2">
        <f>1706+40</f>
        <v>1746</v>
      </c>
    </row>
    <row r="25" spans="1:10" x14ac:dyDescent="0.3">
      <c r="A25">
        <v>24</v>
      </c>
      <c r="B25" t="s">
        <v>78</v>
      </c>
      <c r="C25" s="17">
        <v>45232</v>
      </c>
      <c r="D25" s="18">
        <v>0.83333333333333337</v>
      </c>
      <c r="E25" s="19" t="s">
        <v>43</v>
      </c>
      <c r="F25" s="19" t="s">
        <v>42</v>
      </c>
      <c r="G25" s="20" t="s">
        <v>51</v>
      </c>
      <c r="H25" s="2">
        <v>1832</v>
      </c>
      <c r="I25" s="2" t="s">
        <v>18</v>
      </c>
      <c r="J25" s="2">
        <f>1654+10</f>
        <v>1664</v>
      </c>
    </row>
    <row r="26" spans="1:10" x14ac:dyDescent="0.3">
      <c r="A26">
        <v>25</v>
      </c>
      <c r="B26" t="s">
        <v>86</v>
      </c>
      <c r="C26" s="17">
        <v>45233</v>
      </c>
      <c r="D26" s="18">
        <v>0.83333333333333337</v>
      </c>
      <c r="E26" s="19" t="s">
        <v>11</v>
      </c>
      <c r="F26" s="19" t="s">
        <v>27</v>
      </c>
      <c r="G26" s="20" t="s">
        <v>51</v>
      </c>
      <c r="H26" s="2">
        <f>1652+30</f>
        <v>1682</v>
      </c>
      <c r="I26" s="2" t="s">
        <v>18</v>
      </c>
      <c r="J26" s="2">
        <v>1819</v>
      </c>
    </row>
    <row r="27" spans="1:10" x14ac:dyDescent="0.3">
      <c r="A27">
        <v>26</v>
      </c>
      <c r="B27" t="s">
        <v>12</v>
      </c>
      <c r="C27" s="17">
        <v>45235</v>
      </c>
      <c r="D27" s="18">
        <v>0.79166666666666663</v>
      </c>
      <c r="E27" s="19" t="s">
        <v>9</v>
      </c>
      <c r="F27" s="19" t="s">
        <v>41</v>
      </c>
      <c r="G27" s="21"/>
      <c r="H27" s="2">
        <v>1813</v>
      </c>
      <c r="I27" s="2" t="s">
        <v>18</v>
      </c>
      <c r="J27" s="2">
        <v>1757</v>
      </c>
    </row>
    <row r="28" spans="1:10" x14ac:dyDescent="0.3">
      <c r="A28">
        <v>27</v>
      </c>
      <c r="B28" t="s">
        <v>15</v>
      </c>
      <c r="C28" s="17">
        <v>45236</v>
      </c>
      <c r="D28" s="18">
        <v>0.83333333333333337</v>
      </c>
      <c r="E28" s="19" t="s">
        <v>16</v>
      </c>
      <c r="F28" s="19" t="s">
        <v>8</v>
      </c>
      <c r="G28" s="21"/>
      <c r="H28" s="2">
        <v>1906</v>
      </c>
      <c r="I28" s="2" t="s">
        <v>18</v>
      </c>
      <c r="J28" s="2">
        <v>1601</v>
      </c>
    </row>
    <row r="29" spans="1:10" x14ac:dyDescent="0.3">
      <c r="A29">
        <v>28</v>
      </c>
      <c r="B29" t="s">
        <v>13</v>
      </c>
      <c r="C29" s="17">
        <v>45238</v>
      </c>
      <c r="D29" s="18">
        <v>0.75</v>
      </c>
      <c r="E29" s="19" t="s">
        <v>42</v>
      </c>
      <c r="F29" s="19" t="s">
        <v>10</v>
      </c>
      <c r="G29" s="20"/>
      <c r="H29" s="2">
        <f>1708+30</f>
        <v>1738</v>
      </c>
      <c r="I29" s="2" t="s">
        <v>18</v>
      </c>
      <c r="J29" s="2">
        <v>1841</v>
      </c>
    </row>
    <row r="30" spans="1:10" x14ac:dyDescent="0.3">
      <c r="A30">
        <v>29</v>
      </c>
      <c r="B30" t="s">
        <v>86</v>
      </c>
      <c r="C30" s="17">
        <v>45240</v>
      </c>
      <c r="D30" s="18">
        <v>0.83333333333333337</v>
      </c>
      <c r="E30" s="19" t="s">
        <v>17</v>
      </c>
      <c r="F30" s="19" t="s">
        <v>11</v>
      </c>
      <c r="G30" s="20" t="s">
        <v>51</v>
      </c>
      <c r="H30" s="2">
        <f>1623+40</f>
        <v>1663</v>
      </c>
      <c r="I30" s="2" t="s">
        <v>18</v>
      </c>
      <c r="J30" s="2">
        <f>1735+10</f>
        <v>1745</v>
      </c>
    </row>
    <row r="31" spans="1:10" x14ac:dyDescent="0.3">
      <c r="A31">
        <v>30</v>
      </c>
      <c r="B31" t="s">
        <v>12</v>
      </c>
      <c r="C31" s="17">
        <v>45242</v>
      </c>
      <c r="D31" s="18">
        <v>0.66666666666666663</v>
      </c>
      <c r="E31" s="19" t="s">
        <v>5</v>
      </c>
      <c r="F31" s="19" t="s">
        <v>41</v>
      </c>
      <c r="G31" s="20" t="s">
        <v>51</v>
      </c>
      <c r="H31" s="2">
        <v>1839</v>
      </c>
      <c r="I31" s="2" t="s">
        <v>18</v>
      </c>
      <c r="J31" s="2">
        <v>1620</v>
      </c>
    </row>
    <row r="32" spans="1:10" x14ac:dyDescent="0.3">
      <c r="A32">
        <v>31</v>
      </c>
      <c r="B32" t="s">
        <v>13</v>
      </c>
      <c r="C32" s="17">
        <v>45245</v>
      </c>
      <c r="D32" s="18">
        <v>0.75</v>
      </c>
      <c r="E32" s="19" t="s">
        <v>5</v>
      </c>
      <c r="F32" s="19" t="s">
        <v>7</v>
      </c>
      <c r="G32" s="20"/>
      <c r="H32" s="2">
        <f>1755+10</f>
        <v>1765</v>
      </c>
      <c r="I32" s="2" t="s">
        <v>18</v>
      </c>
      <c r="J32" s="2">
        <v>1799</v>
      </c>
    </row>
    <row r="33" spans="1:10" x14ac:dyDescent="0.3">
      <c r="A33">
        <v>32</v>
      </c>
      <c r="B33" t="s">
        <v>13</v>
      </c>
      <c r="C33" s="17">
        <v>45245</v>
      </c>
      <c r="D33" s="18">
        <v>0.83333333333333337</v>
      </c>
      <c r="E33" s="19" t="s">
        <v>42</v>
      </c>
      <c r="F33" s="19" t="s">
        <v>41</v>
      </c>
      <c r="G33" s="21"/>
      <c r="H33" s="2">
        <f>1666+20</f>
        <v>1686</v>
      </c>
      <c r="I33" s="2" t="s">
        <v>18</v>
      </c>
      <c r="J33" s="2">
        <f>1606+10</f>
        <v>1616</v>
      </c>
    </row>
    <row r="34" spans="1:10" x14ac:dyDescent="0.3">
      <c r="A34">
        <v>33</v>
      </c>
      <c r="B34" t="s">
        <v>12</v>
      </c>
      <c r="C34" s="17">
        <v>45249</v>
      </c>
      <c r="D34" s="18">
        <v>0.625</v>
      </c>
      <c r="E34" s="19" t="s">
        <v>6</v>
      </c>
      <c r="F34" s="19" t="s">
        <v>11</v>
      </c>
      <c r="G34" s="21"/>
      <c r="H34" s="36">
        <v>2156</v>
      </c>
      <c r="I34" s="2" t="s">
        <v>18</v>
      </c>
      <c r="J34" s="2">
        <f>1772+20</f>
        <v>1792</v>
      </c>
    </row>
    <row r="35" spans="1:10" x14ac:dyDescent="0.3">
      <c r="A35">
        <v>34</v>
      </c>
      <c r="B35" t="s">
        <v>12</v>
      </c>
      <c r="C35" s="17">
        <v>45249</v>
      </c>
      <c r="D35" s="18">
        <v>0.79166666666666663</v>
      </c>
      <c r="E35" s="19" t="s">
        <v>9</v>
      </c>
      <c r="F35" s="19" t="s">
        <v>17</v>
      </c>
      <c r="G35" s="21"/>
      <c r="H35" s="2">
        <v>1743</v>
      </c>
      <c r="I35" s="2" t="s">
        <v>18</v>
      </c>
      <c r="J35" s="2">
        <f>1563+30</f>
        <v>1593</v>
      </c>
    </row>
    <row r="36" spans="1:10" x14ac:dyDescent="0.3">
      <c r="A36">
        <v>35</v>
      </c>
      <c r="B36" t="s">
        <v>15</v>
      </c>
      <c r="C36" s="17">
        <v>45250</v>
      </c>
      <c r="D36" s="18">
        <v>0.83333333333333337</v>
      </c>
      <c r="E36" s="19" t="s">
        <v>16</v>
      </c>
      <c r="F36" s="19" t="s">
        <v>27</v>
      </c>
      <c r="G36" s="21"/>
      <c r="H36" s="2">
        <v>2037</v>
      </c>
      <c r="I36" s="2" t="s">
        <v>18</v>
      </c>
      <c r="J36" s="2">
        <v>1764</v>
      </c>
    </row>
    <row r="37" spans="1:10" x14ac:dyDescent="0.3">
      <c r="A37">
        <v>36</v>
      </c>
      <c r="B37" t="s">
        <v>13</v>
      </c>
      <c r="C37" s="17">
        <v>45252</v>
      </c>
      <c r="D37" s="18">
        <v>0.83333333333333337</v>
      </c>
      <c r="E37" s="19" t="s">
        <v>5</v>
      </c>
      <c r="F37" s="19" t="s">
        <v>10</v>
      </c>
      <c r="G37" s="21"/>
      <c r="H37" s="2">
        <v>1833</v>
      </c>
      <c r="I37" s="2" t="s">
        <v>18</v>
      </c>
      <c r="J37" s="2">
        <v>1704</v>
      </c>
    </row>
    <row r="38" spans="1:10" x14ac:dyDescent="0.3">
      <c r="A38">
        <v>37</v>
      </c>
      <c r="B38" t="s">
        <v>12</v>
      </c>
      <c r="C38" s="17">
        <v>45256</v>
      </c>
      <c r="D38" s="18">
        <v>0.75</v>
      </c>
      <c r="E38" s="19" t="s">
        <v>43</v>
      </c>
      <c r="F38" s="19" t="s">
        <v>6</v>
      </c>
      <c r="G38" s="21"/>
      <c r="H38" s="2">
        <v>1875</v>
      </c>
      <c r="I38" s="2" t="s">
        <v>18</v>
      </c>
      <c r="J38" s="2">
        <f>1867+20</f>
        <v>1887</v>
      </c>
    </row>
    <row r="39" spans="1:10" x14ac:dyDescent="0.3">
      <c r="A39">
        <v>38</v>
      </c>
      <c r="B39" t="s">
        <v>12</v>
      </c>
      <c r="C39" s="17">
        <v>45256</v>
      </c>
      <c r="D39" s="18">
        <v>0.83333333333333337</v>
      </c>
      <c r="E39" s="19" t="s">
        <v>113</v>
      </c>
      <c r="F39" s="19" t="s">
        <v>10</v>
      </c>
      <c r="G39" s="37" t="s">
        <v>114</v>
      </c>
      <c r="H39" s="38">
        <v>1550</v>
      </c>
      <c r="I39" s="2" t="s">
        <v>18</v>
      </c>
      <c r="J39" s="2">
        <v>1746</v>
      </c>
    </row>
    <row r="40" spans="1:10" x14ac:dyDescent="0.3">
      <c r="A40">
        <v>39</v>
      </c>
      <c r="B40" t="s">
        <v>15</v>
      </c>
      <c r="C40" s="17">
        <v>45257</v>
      </c>
      <c r="D40" s="18">
        <v>0.83333333333333337</v>
      </c>
      <c r="E40" s="19" t="s">
        <v>8</v>
      </c>
      <c r="F40" s="19" t="s">
        <v>5</v>
      </c>
      <c r="G40" s="2"/>
      <c r="H40" s="2">
        <f>1644+60</f>
        <v>1704</v>
      </c>
      <c r="I40" s="2" t="s">
        <v>18</v>
      </c>
      <c r="J40" s="2">
        <v>1808</v>
      </c>
    </row>
    <row r="41" spans="1:10" x14ac:dyDescent="0.3">
      <c r="A41">
        <v>40</v>
      </c>
      <c r="B41" t="s">
        <v>13</v>
      </c>
      <c r="C41" s="17">
        <v>45259</v>
      </c>
      <c r="D41" s="18">
        <v>0.75</v>
      </c>
      <c r="E41" s="19" t="s">
        <v>27</v>
      </c>
      <c r="F41" s="19" t="s">
        <v>42</v>
      </c>
      <c r="G41" s="20"/>
      <c r="H41" s="2">
        <f>1469+30</f>
        <v>1499</v>
      </c>
      <c r="I41" s="2" t="s">
        <v>18</v>
      </c>
      <c r="J41" s="2">
        <v>1844</v>
      </c>
    </row>
    <row r="42" spans="1:10" x14ac:dyDescent="0.3">
      <c r="A42">
        <v>41</v>
      </c>
      <c r="B42" t="s">
        <v>13</v>
      </c>
      <c r="C42" s="17">
        <v>45259</v>
      </c>
      <c r="D42" s="18">
        <v>0.83333333333333337</v>
      </c>
      <c r="E42" s="19" t="s">
        <v>17</v>
      </c>
      <c r="F42" s="19" t="s">
        <v>16</v>
      </c>
      <c r="G42" s="21"/>
      <c r="H42" s="2">
        <f>1498+40</f>
        <v>1538</v>
      </c>
      <c r="I42" s="2" t="s">
        <v>18</v>
      </c>
      <c r="J42" s="2">
        <v>1929</v>
      </c>
    </row>
    <row r="43" spans="1:10" x14ac:dyDescent="0.3">
      <c r="A43">
        <v>42</v>
      </c>
      <c r="B43" t="s">
        <v>12</v>
      </c>
      <c r="C43" s="17">
        <v>45263</v>
      </c>
      <c r="D43" s="18">
        <v>0.625</v>
      </c>
      <c r="E43" s="19" t="s">
        <v>11</v>
      </c>
      <c r="F43" s="19" t="s">
        <v>9</v>
      </c>
      <c r="G43" s="21"/>
      <c r="H43" s="2">
        <f>1806+20</f>
        <v>1826</v>
      </c>
      <c r="I43" s="2" t="s">
        <v>18</v>
      </c>
      <c r="J43" s="2">
        <v>1732</v>
      </c>
    </row>
    <row r="44" spans="1:10" x14ac:dyDescent="0.3">
      <c r="A44">
        <v>43</v>
      </c>
      <c r="B44" t="s">
        <v>13</v>
      </c>
      <c r="C44" s="17">
        <v>45266</v>
      </c>
      <c r="D44" s="18">
        <v>0.75</v>
      </c>
      <c r="E44" s="19" t="s">
        <v>6</v>
      </c>
      <c r="F44" s="19" t="s">
        <v>9</v>
      </c>
      <c r="G44" s="21"/>
      <c r="H44" s="2">
        <v>2022</v>
      </c>
      <c r="I44" s="2" t="s">
        <v>18</v>
      </c>
      <c r="J44" s="2">
        <v>1722</v>
      </c>
    </row>
    <row r="45" spans="1:10" x14ac:dyDescent="0.3">
      <c r="A45">
        <v>44</v>
      </c>
      <c r="B45" t="s">
        <v>13</v>
      </c>
      <c r="C45" s="17">
        <v>45266</v>
      </c>
      <c r="D45" s="18">
        <v>0.83333333333333337</v>
      </c>
      <c r="E45" s="19" t="s">
        <v>43</v>
      </c>
      <c r="F45" s="19" t="s">
        <v>10</v>
      </c>
      <c r="G45" s="21"/>
      <c r="H45" s="2">
        <v>1846</v>
      </c>
      <c r="I45" s="2" t="s">
        <v>18</v>
      </c>
      <c r="J45" s="2">
        <v>1595</v>
      </c>
    </row>
    <row r="46" spans="1:10" x14ac:dyDescent="0.3">
      <c r="A46">
        <v>45</v>
      </c>
      <c r="C46" s="17">
        <v>45270</v>
      </c>
      <c r="D46" s="18"/>
      <c r="E46" s="19" t="s">
        <v>5</v>
      </c>
      <c r="F46" s="19" t="s">
        <v>6</v>
      </c>
      <c r="G46" s="20" t="s">
        <v>51</v>
      </c>
      <c r="H46" s="2">
        <v>1756</v>
      </c>
      <c r="I46" s="2" t="s">
        <v>18</v>
      </c>
      <c r="J46" s="2">
        <v>1909</v>
      </c>
    </row>
    <row r="47" spans="1:10" x14ac:dyDescent="0.3">
      <c r="B47" t="s">
        <v>15</v>
      </c>
      <c r="C47" s="17">
        <v>45271</v>
      </c>
      <c r="D47" s="18">
        <v>0.83333333333333337</v>
      </c>
      <c r="E47" s="19" t="s">
        <v>27</v>
      </c>
      <c r="F47" s="19" t="s">
        <v>17</v>
      </c>
      <c r="G47" s="41" t="s">
        <v>140</v>
      </c>
      <c r="H47" s="2"/>
      <c r="I47" s="2"/>
      <c r="J47" s="2"/>
    </row>
    <row r="48" spans="1:10" x14ac:dyDescent="0.3">
      <c r="B48" t="s">
        <v>15</v>
      </c>
      <c r="C48" s="17">
        <v>45278</v>
      </c>
      <c r="D48" s="18">
        <v>0.83333333333333337</v>
      </c>
      <c r="E48" s="19" t="s">
        <v>27</v>
      </c>
      <c r="F48" s="19" t="s">
        <v>9</v>
      </c>
      <c r="G48" s="41" t="s">
        <v>140</v>
      </c>
      <c r="H48" s="2"/>
      <c r="I48" s="2"/>
      <c r="J48" s="2"/>
    </row>
    <row r="49" spans="1:11" x14ac:dyDescent="0.3">
      <c r="A49">
        <v>46</v>
      </c>
      <c r="B49" t="s">
        <v>12</v>
      </c>
      <c r="C49" s="17">
        <v>45298</v>
      </c>
      <c r="D49" s="18">
        <v>0.66666666666666663</v>
      </c>
      <c r="E49" s="19" t="s">
        <v>5</v>
      </c>
      <c r="F49" s="19" t="s">
        <v>42</v>
      </c>
      <c r="G49" s="19"/>
      <c r="H49" s="2">
        <v>1783</v>
      </c>
      <c r="I49" s="2" t="s">
        <v>18</v>
      </c>
      <c r="J49" s="2">
        <f>1677+20</f>
        <v>1697</v>
      </c>
    </row>
    <row r="50" spans="1:11" x14ac:dyDescent="0.3">
      <c r="A50">
        <v>47</v>
      </c>
      <c r="B50" t="s">
        <v>12</v>
      </c>
      <c r="C50" s="17">
        <v>45298</v>
      </c>
      <c r="D50" s="18">
        <v>0.75</v>
      </c>
      <c r="E50" s="19" t="s">
        <v>9</v>
      </c>
      <c r="F50" s="19" t="s">
        <v>10</v>
      </c>
      <c r="G50" s="19"/>
      <c r="H50" s="2">
        <v>1677</v>
      </c>
      <c r="I50" s="2" t="s">
        <v>18</v>
      </c>
      <c r="J50" s="2">
        <v>1799</v>
      </c>
    </row>
    <row r="51" spans="1:11" x14ac:dyDescent="0.3">
      <c r="B51" t="s">
        <v>12</v>
      </c>
      <c r="C51" s="17">
        <v>45298</v>
      </c>
      <c r="D51" s="18">
        <v>0.83333333333333337</v>
      </c>
      <c r="E51" s="19" t="s">
        <v>8</v>
      </c>
      <c r="F51" s="19" t="s">
        <v>43</v>
      </c>
      <c r="G51" s="41" t="s">
        <v>140</v>
      </c>
      <c r="H51" s="2"/>
      <c r="I51" s="2" t="s">
        <v>18</v>
      </c>
      <c r="J51" s="2"/>
    </row>
    <row r="52" spans="1:11" x14ac:dyDescent="0.3">
      <c r="A52">
        <v>48</v>
      </c>
      <c r="B52" t="s">
        <v>15</v>
      </c>
      <c r="C52" s="17">
        <v>45299</v>
      </c>
      <c r="D52" s="18">
        <v>0.83333333333333337</v>
      </c>
      <c r="E52" s="19" t="s">
        <v>41</v>
      </c>
      <c r="F52" s="19" t="s">
        <v>7</v>
      </c>
      <c r="G52" s="19"/>
      <c r="H52" s="2">
        <f>1611+20</f>
        <v>1631</v>
      </c>
      <c r="I52" s="2" t="s">
        <v>18</v>
      </c>
      <c r="J52" s="2">
        <v>1907</v>
      </c>
    </row>
    <row r="53" spans="1:11" x14ac:dyDescent="0.3">
      <c r="A53">
        <v>49</v>
      </c>
      <c r="B53" t="s">
        <v>13</v>
      </c>
      <c r="C53" s="17">
        <v>45301</v>
      </c>
      <c r="D53" s="18">
        <v>0.75</v>
      </c>
      <c r="E53" s="19" t="s">
        <v>10</v>
      </c>
      <c r="F53" s="19" t="s">
        <v>6</v>
      </c>
      <c r="G53" s="19"/>
      <c r="H53" s="2">
        <v>1498</v>
      </c>
      <c r="I53" s="2" t="s">
        <v>18</v>
      </c>
      <c r="J53" s="2">
        <f>1774+20</f>
        <v>1794</v>
      </c>
    </row>
    <row r="54" spans="1:11" x14ac:dyDescent="0.3">
      <c r="A54">
        <v>50</v>
      </c>
      <c r="B54" t="s">
        <v>13</v>
      </c>
      <c r="C54" s="17">
        <v>45301</v>
      </c>
      <c r="D54" s="18">
        <v>0.83333333333333337</v>
      </c>
      <c r="E54" s="19" t="s">
        <v>113</v>
      </c>
      <c r="F54" s="19" t="s">
        <v>5</v>
      </c>
      <c r="G54" s="19"/>
      <c r="H54" s="2">
        <v>1230</v>
      </c>
      <c r="I54" s="2" t="s">
        <v>18</v>
      </c>
      <c r="J54" s="2">
        <v>1820</v>
      </c>
    </row>
    <row r="55" spans="1:11" x14ac:dyDescent="0.3">
      <c r="B55" t="s">
        <v>12</v>
      </c>
      <c r="C55" s="17">
        <v>45305</v>
      </c>
      <c r="D55" s="18">
        <v>0.625</v>
      </c>
      <c r="E55" s="19" t="s">
        <v>7</v>
      </c>
      <c r="F55" s="19" t="s">
        <v>43</v>
      </c>
      <c r="G55" s="41" t="s">
        <v>140</v>
      </c>
      <c r="H55" s="2"/>
      <c r="I55" s="2"/>
      <c r="J55" s="19"/>
      <c r="K55" s="19"/>
    </row>
    <row r="56" spans="1:11" x14ac:dyDescent="0.3">
      <c r="A56">
        <v>51</v>
      </c>
      <c r="B56" t="s">
        <v>12</v>
      </c>
      <c r="C56" s="17">
        <v>45305</v>
      </c>
      <c r="D56" s="18">
        <v>0.79166666666666663</v>
      </c>
      <c r="E56" s="19" t="s">
        <v>27</v>
      </c>
      <c r="F56" s="19" t="s">
        <v>5</v>
      </c>
      <c r="G56" s="19"/>
      <c r="H56" s="2">
        <f>1627+30</f>
        <v>1657</v>
      </c>
      <c r="I56" s="2" t="s">
        <v>18</v>
      </c>
      <c r="J56" s="2">
        <v>1710</v>
      </c>
    </row>
    <row r="57" spans="1:11" x14ac:dyDescent="0.3">
      <c r="A57">
        <v>52</v>
      </c>
      <c r="B57" t="s">
        <v>15</v>
      </c>
      <c r="C57" s="17">
        <v>45306</v>
      </c>
      <c r="D57" s="18">
        <v>0.83333333333333337</v>
      </c>
      <c r="E57" s="19" t="s">
        <v>17</v>
      </c>
      <c r="F57" s="19" t="s">
        <v>113</v>
      </c>
      <c r="G57" s="20" t="s">
        <v>51</v>
      </c>
      <c r="H57" s="2">
        <f>1674+30</f>
        <v>1704</v>
      </c>
      <c r="I57" s="2" t="s">
        <v>18</v>
      </c>
      <c r="J57" s="2">
        <v>1247</v>
      </c>
    </row>
    <row r="58" spans="1:11" x14ac:dyDescent="0.3">
      <c r="A58">
        <v>53</v>
      </c>
      <c r="B58" t="s">
        <v>13</v>
      </c>
      <c r="C58" s="17">
        <v>45308</v>
      </c>
      <c r="D58" s="18">
        <v>0.75</v>
      </c>
      <c r="E58" s="19" t="s">
        <v>6</v>
      </c>
      <c r="F58" s="19" t="s">
        <v>16</v>
      </c>
      <c r="G58" s="19"/>
      <c r="H58" s="2">
        <v>2132</v>
      </c>
      <c r="I58" s="2" t="s">
        <v>18</v>
      </c>
      <c r="J58" s="2">
        <v>1885</v>
      </c>
    </row>
    <row r="59" spans="1:11" x14ac:dyDescent="0.3">
      <c r="A59">
        <v>54</v>
      </c>
      <c r="B59" t="s">
        <v>13</v>
      </c>
      <c r="C59" s="17">
        <v>45308</v>
      </c>
      <c r="D59" s="18">
        <v>0.83333333333333337</v>
      </c>
      <c r="E59" s="19" t="s">
        <v>42</v>
      </c>
      <c r="F59" s="19" t="s">
        <v>17</v>
      </c>
      <c r="G59" s="20" t="s">
        <v>51</v>
      </c>
      <c r="H59" s="2">
        <f>1613+20</f>
        <v>1633</v>
      </c>
      <c r="I59" s="2" t="s">
        <v>18</v>
      </c>
      <c r="J59" s="2">
        <f>1562+30</f>
        <v>1592</v>
      </c>
    </row>
    <row r="60" spans="1:11" x14ac:dyDescent="0.3">
      <c r="A60">
        <v>55</v>
      </c>
      <c r="B60" t="s">
        <v>12</v>
      </c>
      <c r="C60" s="17">
        <v>45312</v>
      </c>
      <c r="D60" s="18">
        <v>0.66666666666666663</v>
      </c>
      <c r="E60" s="19" t="s">
        <v>113</v>
      </c>
      <c r="F60" s="19" t="s">
        <v>11</v>
      </c>
      <c r="H60" s="2">
        <v>1259</v>
      </c>
      <c r="I60" s="2" t="s">
        <v>18</v>
      </c>
      <c r="J60" s="2">
        <v>1793</v>
      </c>
    </row>
    <row r="61" spans="1:11" x14ac:dyDescent="0.3">
      <c r="A61">
        <v>56</v>
      </c>
      <c r="B61" t="s">
        <v>12</v>
      </c>
      <c r="C61" s="17">
        <v>45312</v>
      </c>
      <c r="D61" s="18">
        <v>0.75</v>
      </c>
      <c r="E61" s="19" t="s">
        <v>5</v>
      </c>
      <c r="F61" s="19" t="s">
        <v>17</v>
      </c>
      <c r="G61" s="20" t="s">
        <v>51</v>
      </c>
      <c r="H61" s="2">
        <v>1653</v>
      </c>
      <c r="I61" s="2" t="s">
        <v>18</v>
      </c>
      <c r="J61" s="2">
        <v>1711</v>
      </c>
    </row>
    <row r="62" spans="1:11" x14ac:dyDescent="0.3">
      <c r="A62">
        <v>57</v>
      </c>
      <c r="B62" t="s">
        <v>12</v>
      </c>
      <c r="C62" s="17">
        <v>45312</v>
      </c>
      <c r="D62" s="18">
        <v>0.83333333333333337</v>
      </c>
      <c r="E62" s="19" t="s">
        <v>8</v>
      </c>
      <c r="F62" s="19" t="s">
        <v>9</v>
      </c>
      <c r="G62" s="20" t="s">
        <v>51</v>
      </c>
      <c r="H62" s="23">
        <v>1693</v>
      </c>
      <c r="I62" s="23" t="s">
        <v>18</v>
      </c>
      <c r="J62" s="2">
        <v>1735</v>
      </c>
    </row>
    <row r="63" spans="1:11" x14ac:dyDescent="0.3">
      <c r="A63">
        <v>58</v>
      </c>
      <c r="B63" t="s">
        <v>15</v>
      </c>
      <c r="C63" s="17">
        <v>45313</v>
      </c>
      <c r="D63" s="18">
        <v>0.83333333333333337</v>
      </c>
      <c r="E63" s="40" t="s">
        <v>7</v>
      </c>
      <c r="F63" s="19" t="s">
        <v>27</v>
      </c>
      <c r="G63" s="21"/>
      <c r="H63" s="2">
        <v>1893</v>
      </c>
      <c r="I63" s="2" t="s">
        <v>18</v>
      </c>
      <c r="J63" s="2">
        <v>1684</v>
      </c>
    </row>
    <row r="64" spans="1:11" x14ac:dyDescent="0.3">
      <c r="A64">
        <v>59</v>
      </c>
      <c r="B64" t="s">
        <v>13</v>
      </c>
      <c r="C64" s="17">
        <v>45315</v>
      </c>
      <c r="D64" s="18">
        <v>0.75</v>
      </c>
      <c r="E64" s="19" t="s">
        <v>43</v>
      </c>
      <c r="F64" s="19" t="s">
        <v>41</v>
      </c>
      <c r="G64" s="21"/>
      <c r="H64" s="2">
        <v>1834</v>
      </c>
      <c r="I64" s="2" t="s">
        <v>18</v>
      </c>
      <c r="J64" s="2">
        <v>1829</v>
      </c>
    </row>
    <row r="65" spans="1:10" x14ac:dyDescent="0.3">
      <c r="A65">
        <v>60</v>
      </c>
      <c r="B65" t="s">
        <v>13</v>
      </c>
      <c r="C65" s="17">
        <v>45315</v>
      </c>
      <c r="D65" s="18">
        <v>0.83333333333333337</v>
      </c>
      <c r="E65" s="19" t="s">
        <v>42</v>
      </c>
      <c r="F65" s="19" t="s">
        <v>113</v>
      </c>
      <c r="G65" s="21"/>
      <c r="H65" s="2">
        <v>1759</v>
      </c>
      <c r="I65" s="2" t="s">
        <v>18</v>
      </c>
      <c r="J65" s="2">
        <v>1404</v>
      </c>
    </row>
    <row r="66" spans="1:10" x14ac:dyDescent="0.3">
      <c r="A66">
        <v>61</v>
      </c>
      <c r="B66" t="s">
        <v>12</v>
      </c>
      <c r="C66" s="17">
        <v>45319</v>
      </c>
      <c r="D66" s="18">
        <v>0.625</v>
      </c>
      <c r="E66" s="19" t="s">
        <v>8</v>
      </c>
      <c r="F66" s="19" t="s">
        <v>6</v>
      </c>
      <c r="G66" s="20"/>
      <c r="H66" s="2">
        <f>1553+80</f>
        <v>1633</v>
      </c>
      <c r="I66" s="2" t="s">
        <v>18</v>
      </c>
      <c r="J66" s="2">
        <f>1738+10</f>
        <v>1748</v>
      </c>
    </row>
    <row r="67" spans="1:10" x14ac:dyDescent="0.3">
      <c r="A67">
        <v>62</v>
      </c>
      <c r="B67" t="s">
        <v>12</v>
      </c>
      <c r="C67" s="17">
        <v>45319</v>
      </c>
      <c r="D67" s="18">
        <v>0.79166666666666663</v>
      </c>
      <c r="E67" s="19" t="s">
        <v>41</v>
      </c>
      <c r="F67" s="19" t="s">
        <v>10</v>
      </c>
      <c r="G67" s="21"/>
      <c r="H67" s="2">
        <f>1724+10</f>
        <v>1734</v>
      </c>
      <c r="I67" s="2" t="s">
        <v>18</v>
      </c>
      <c r="J67" s="2">
        <v>1571</v>
      </c>
    </row>
    <row r="68" spans="1:10" x14ac:dyDescent="0.3">
      <c r="A68">
        <v>63</v>
      </c>
      <c r="B68" t="s">
        <v>15</v>
      </c>
      <c r="C68" s="17">
        <v>45320</v>
      </c>
      <c r="D68" s="18">
        <v>0.83333333333333337</v>
      </c>
      <c r="E68" s="19" t="s">
        <v>27</v>
      </c>
      <c r="F68" s="19" t="s">
        <v>43</v>
      </c>
      <c r="G68" s="21"/>
      <c r="H68" s="2">
        <f>1655+10</f>
        <v>1665</v>
      </c>
      <c r="I68" s="2" t="s">
        <v>18</v>
      </c>
      <c r="J68" s="2">
        <v>1765</v>
      </c>
    </row>
    <row r="69" spans="1:10" x14ac:dyDescent="0.3">
      <c r="A69">
        <v>64</v>
      </c>
      <c r="B69" t="s">
        <v>13</v>
      </c>
      <c r="C69" s="17">
        <v>45322</v>
      </c>
      <c r="D69" s="18">
        <v>0.75</v>
      </c>
      <c r="E69" s="19" t="s">
        <v>17</v>
      </c>
      <c r="F69" s="19" t="s">
        <v>7</v>
      </c>
      <c r="G69" s="21"/>
      <c r="H69" s="2">
        <f>1587+20</f>
        <v>1607</v>
      </c>
      <c r="I69" s="2" t="s">
        <v>18</v>
      </c>
      <c r="J69" s="2">
        <v>1904</v>
      </c>
    </row>
    <row r="70" spans="1:10" x14ac:dyDescent="0.3">
      <c r="A70">
        <v>65</v>
      </c>
      <c r="B70" t="s">
        <v>13</v>
      </c>
      <c r="C70" s="17">
        <v>45322</v>
      </c>
      <c r="D70" s="18">
        <v>0.83333333333333337</v>
      </c>
      <c r="E70" s="19" t="s">
        <v>11</v>
      </c>
      <c r="F70" s="19" t="s">
        <v>5</v>
      </c>
      <c r="G70" s="21"/>
      <c r="H70" s="2">
        <f>1850+10</f>
        <v>1860</v>
      </c>
      <c r="I70" s="2" t="s">
        <v>18</v>
      </c>
      <c r="J70" s="2">
        <v>1839</v>
      </c>
    </row>
    <row r="71" spans="1:10" x14ac:dyDescent="0.3">
      <c r="A71">
        <v>66</v>
      </c>
      <c r="B71" t="s">
        <v>12</v>
      </c>
      <c r="C71" s="17">
        <v>45326</v>
      </c>
      <c r="D71" s="18">
        <v>0.66666666666666663</v>
      </c>
      <c r="E71" s="19" t="s">
        <v>27</v>
      </c>
      <c r="F71" s="19" t="s">
        <v>9</v>
      </c>
      <c r="G71" s="20" t="s">
        <v>51</v>
      </c>
      <c r="H71" s="2">
        <v>1754</v>
      </c>
      <c r="I71" s="2" t="s">
        <v>18</v>
      </c>
      <c r="J71" s="2">
        <v>1800</v>
      </c>
    </row>
    <row r="72" spans="1:10" x14ac:dyDescent="0.3">
      <c r="A72">
        <v>67</v>
      </c>
      <c r="B72" t="s">
        <v>12</v>
      </c>
      <c r="C72" s="17">
        <v>45326</v>
      </c>
      <c r="D72" s="18">
        <v>0.75</v>
      </c>
      <c r="E72" s="19" t="s">
        <v>16</v>
      </c>
      <c r="F72" s="19" t="s">
        <v>5</v>
      </c>
      <c r="G72" s="21"/>
      <c r="H72" s="2">
        <v>1893</v>
      </c>
      <c r="I72" s="2" t="s">
        <v>18</v>
      </c>
      <c r="J72" s="2">
        <v>1765</v>
      </c>
    </row>
    <row r="73" spans="1:10" x14ac:dyDescent="0.3">
      <c r="A73">
        <v>68</v>
      </c>
      <c r="B73" t="s">
        <v>12</v>
      </c>
      <c r="C73" s="17">
        <v>45326</v>
      </c>
      <c r="D73" s="18">
        <v>0.83333333333333337</v>
      </c>
      <c r="E73" s="19" t="s">
        <v>6</v>
      </c>
      <c r="F73" s="19" t="s">
        <v>42</v>
      </c>
      <c r="G73" s="21"/>
      <c r="H73" s="2">
        <f>1856+20</f>
        <v>1876</v>
      </c>
      <c r="I73" s="2" t="s">
        <v>18</v>
      </c>
      <c r="J73" s="2">
        <f>1694+10</f>
        <v>1704</v>
      </c>
    </row>
    <row r="74" spans="1:10" x14ac:dyDescent="0.3">
      <c r="A74">
        <v>69</v>
      </c>
      <c r="B74" t="s">
        <v>15</v>
      </c>
      <c r="C74" s="17">
        <v>45327</v>
      </c>
      <c r="D74" s="18">
        <v>0.83333333333333337</v>
      </c>
      <c r="E74" s="19" t="s">
        <v>7</v>
      </c>
      <c r="F74" s="19" t="s">
        <v>11</v>
      </c>
      <c r="G74" s="21"/>
      <c r="H74" s="2">
        <v>1875</v>
      </c>
      <c r="I74" s="2" t="s">
        <v>18</v>
      </c>
      <c r="J74" s="2">
        <f>1727+30</f>
        <v>1757</v>
      </c>
    </row>
    <row r="75" spans="1:10" x14ac:dyDescent="0.3">
      <c r="A75">
        <v>70</v>
      </c>
      <c r="B75" t="s">
        <v>13</v>
      </c>
      <c r="C75" s="17">
        <v>45329</v>
      </c>
      <c r="D75" s="18">
        <v>0.75</v>
      </c>
      <c r="E75" s="19" t="s">
        <v>5</v>
      </c>
      <c r="F75" s="19" t="s">
        <v>9</v>
      </c>
      <c r="G75" s="21"/>
      <c r="H75" s="2">
        <v>1905</v>
      </c>
      <c r="I75" s="2" t="s">
        <v>18</v>
      </c>
      <c r="J75" s="2">
        <v>1756</v>
      </c>
    </row>
    <row r="76" spans="1:10" x14ac:dyDescent="0.3">
      <c r="A76">
        <v>71</v>
      </c>
      <c r="B76" t="s">
        <v>13</v>
      </c>
      <c r="C76" s="17">
        <v>45329</v>
      </c>
      <c r="D76" s="18">
        <v>0.83333333333333337</v>
      </c>
      <c r="E76" s="19" t="s">
        <v>113</v>
      </c>
      <c r="F76" s="19" t="s">
        <v>16</v>
      </c>
      <c r="G76" s="42" t="s">
        <v>193</v>
      </c>
      <c r="H76" s="2">
        <v>0</v>
      </c>
      <c r="I76" s="2" t="s">
        <v>18</v>
      </c>
      <c r="J76" s="2">
        <v>100</v>
      </c>
    </row>
    <row r="77" spans="1:10" x14ac:dyDescent="0.3">
      <c r="B77" t="s">
        <v>12</v>
      </c>
      <c r="C77" s="17">
        <v>45333</v>
      </c>
      <c r="D77" s="18">
        <v>0.625</v>
      </c>
      <c r="E77" s="19" t="s">
        <v>43</v>
      </c>
      <c r="F77" s="19" t="s">
        <v>17</v>
      </c>
      <c r="G77" s="41" t="s">
        <v>140</v>
      </c>
      <c r="H77" s="2"/>
      <c r="I77" s="2"/>
      <c r="J77" s="2"/>
    </row>
    <row r="78" spans="1:10" x14ac:dyDescent="0.3">
      <c r="A78">
        <v>72</v>
      </c>
      <c r="B78" t="s">
        <v>12</v>
      </c>
      <c r="C78" s="17">
        <v>45333</v>
      </c>
      <c r="D78" s="18">
        <v>0.79166666666666663</v>
      </c>
      <c r="E78" s="19" t="s">
        <v>10</v>
      </c>
      <c r="F78" s="19" t="s">
        <v>27</v>
      </c>
      <c r="G78" s="21"/>
      <c r="H78" s="2">
        <v>1687</v>
      </c>
      <c r="I78" s="2" t="s">
        <v>18</v>
      </c>
      <c r="J78" s="2">
        <v>1725</v>
      </c>
    </row>
    <row r="79" spans="1:10" x14ac:dyDescent="0.3">
      <c r="A79">
        <v>73</v>
      </c>
      <c r="B79" t="s">
        <v>15</v>
      </c>
      <c r="C79" s="17">
        <v>45334</v>
      </c>
      <c r="D79" s="18">
        <v>0.83333333333333337</v>
      </c>
      <c r="E79" s="19" t="s">
        <v>8</v>
      </c>
      <c r="F79" s="19" t="s">
        <v>41</v>
      </c>
      <c r="G79" s="21"/>
      <c r="H79" s="2">
        <v>1528</v>
      </c>
      <c r="I79" s="2" t="s">
        <v>18</v>
      </c>
      <c r="J79" s="2">
        <v>1641</v>
      </c>
    </row>
    <row r="80" spans="1:10" x14ac:dyDescent="0.3">
      <c r="A80">
        <v>74</v>
      </c>
      <c r="B80" t="s">
        <v>13</v>
      </c>
      <c r="C80" s="17">
        <v>45336</v>
      </c>
      <c r="D80" s="18">
        <v>0.75</v>
      </c>
      <c r="E80" s="19" t="s">
        <v>113</v>
      </c>
      <c r="F80" s="19" t="s">
        <v>43</v>
      </c>
      <c r="G80" s="42" t="s">
        <v>193</v>
      </c>
      <c r="H80" s="2">
        <v>0</v>
      </c>
      <c r="I80" s="2" t="s">
        <v>18</v>
      </c>
      <c r="J80" s="2">
        <v>100</v>
      </c>
    </row>
    <row r="81" spans="1:16" x14ac:dyDescent="0.3">
      <c r="B81" t="s">
        <v>13</v>
      </c>
      <c r="C81" s="17">
        <v>45336</v>
      </c>
      <c r="D81" s="18">
        <v>0.83333333333333337</v>
      </c>
      <c r="E81" s="39" t="s">
        <v>133</v>
      </c>
      <c r="F81" s="39" t="s">
        <v>133</v>
      </c>
      <c r="G81" s="20"/>
      <c r="H81" s="2"/>
      <c r="I81" s="2"/>
      <c r="J81" s="2"/>
    </row>
    <row r="82" spans="1:16" x14ac:dyDescent="0.3">
      <c r="B82" t="s">
        <v>12</v>
      </c>
      <c r="C82" s="17">
        <v>45340</v>
      </c>
      <c r="D82" s="18">
        <v>0.66666666666666663</v>
      </c>
      <c r="E82" s="19" t="s">
        <v>17</v>
      </c>
      <c r="F82" s="19" t="s">
        <v>10</v>
      </c>
      <c r="G82" s="41" t="s">
        <v>140</v>
      </c>
      <c r="H82" s="2"/>
      <c r="I82" s="2"/>
      <c r="J82" s="2"/>
    </row>
    <row r="83" spans="1:16" x14ac:dyDescent="0.3">
      <c r="A83">
        <v>75</v>
      </c>
      <c r="B83" t="s">
        <v>12</v>
      </c>
      <c r="C83" s="17">
        <v>45340</v>
      </c>
      <c r="D83" s="18">
        <v>0.75</v>
      </c>
      <c r="E83" s="19" t="s">
        <v>11</v>
      </c>
      <c r="F83" s="19" t="s">
        <v>43</v>
      </c>
      <c r="G83" s="21"/>
      <c r="H83" s="2">
        <f>1736+20</f>
        <v>1756</v>
      </c>
      <c r="I83" s="2" t="s">
        <v>18</v>
      </c>
      <c r="J83" s="2">
        <v>1864</v>
      </c>
    </row>
    <row r="84" spans="1:16" x14ac:dyDescent="0.3">
      <c r="A84">
        <v>76</v>
      </c>
      <c r="B84" t="s">
        <v>12</v>
      </c>
      <c r="C84" s="17">
        <v>45340</v>
      </c>
      <c r="D84" s="18">
        <v>0.83333333333333337</v>
      </c>
      <c r="E84" s="19" t="s">
        <v>9</v>
      </c>
      <c r="F84" s="19" t="s">
        <v>7</v>
      </c>
      <c r="G84" s="21"/>
      <c r="H84" s="2">
        <v>1750</v>
      </c>
      <c r="I84" s="2" t="s">
        <v>18</v>
      </c>
      <c r="J84" s="2">
        <v>1790</v>
      </c>
    </row>
    <row r="85" spans="1:16" x14ac:dyDescent="0.3">
      <c r="A85">
        <v>77</v>
      </c>
      <c r="B85" t="s">
        <v>15</v>
      </c>
      <c r="C85" s="17">
        <v>45341</v>
      </c>
      <c r="D85" s="18">
        <v>0.83333333333333337</v>
      </c>
      <c r="E85" s="19" t="s">
        <v>16</v>
      </c>
      <c r="F85" s="19" t="s">
        <v>42</v>
      </c>
      <c r="G85" s="21"/>
      <c r="H85" s="24">
        <v>1913</v>
      </c>
      <c r="I85" s="24" t="s">
        <v>18</v>
      </c>
      <c r="J85" s="24">
        <f>1539+10</f>
        <v>1549</v>
      </c>
    </row>
    <row r="86" spans="1:16" x14ac:dyDescent="0.3">
      <c r="A86">
        <v>78</v>
      </c>
      <c r="B86" t="s">
        <v>13</v>
      </c>
      <c r="C86" s="17">
        <v>45343</v>
      </c>
      <c r="D86" s="18">
        <v>0.75</v>
      </c>
      <c r="E86" s="19" t="s">
        <v>10</v>
      </c>
      <c r="F86" s="19" t="s">
        <v>8</v>
      </c>
      <c r="G86" s="21"/>
      <c r="H86" s="24">
        <v>1492</v>
      </c>
      <c r="I86" s="24" t="s">
        <v>18</v>
      </c>
      <c r="J86" s="24">
        <f>1639+50</f>
        <v>1689</v>
      </c>
    </row>
    <row r="87" spans="1:16" x14ac:dyDescent="0.3">
      <c r="A87">
        <v>79</v>
      </c>
      <c r="B87" t="s">
        <v>13</v>
      </c>
      <c r="C87" s="17">
        <v>45343</v>
      </c>
      <c r="D87" s="18">
        <v>0.83333333333333337</v>
      </c>
      <c r="E87" s="39" t="s">
        <v>228</v>
      </c>
      <c r="F87" s="39" t="s">
        <v>229</v>
      </c>
      <c r="G87" s="42" t="s">
        <v>193</v>
      </c>
      <c r="H87" s="2">
        <v>100</v>
      </c>
      <c r="I87" s="2" t="s">
        <v>18</v>
      </c>
      <c r="J87" s="2">
        <v>0</v>
      </c>
    </row>
    <row r="88" spans="1:16" x14ac:dyDescent="0.3">
      <c r="A88">
        <v>80</v>
      </c>
      <c r="B88" t="s">
        <v>12</v>
      </c>
      <c r="C88" s="17">
        <v>45347</v>
      </c>
      <c r="D88" s="18">
        <v>0.625</v>
      </c>
      <c r="E88" s="39" t="s">
        <v>230</v>
      </c>
      <c r="F88" s="39" t="s">
        <v>229</v>
      </c>
      <c r="G88" s="42" t="s">
        <v>193</v>
      </c>
      <c r="H88" s="2">
        <v>100</v>
      </c>
      <c r="I88" s="2" t="s">
        <v>18</v>
      </c>
      <c r="J88" s="2">
        <v>0</v>
      </c>
    </row>
    <row r="89" spans="1:16" x14ac:dyDescent="0.3">
      <c r="A89">
        <v>81</v>
      </c>
      <c r="B89" t="s">
        <v>12</v>
      </c>
      <c r="C89" s="17">
        <v>45347</v>
      </c>
      <c r="D89" s="18">
        <v>0.79166666666666663</v>
      </c>
      <c r="E89" s="19" t="s">
        <v>41</v>
      </c>
      <c r="F89" s="19" t="s">
        <v>6</v>
      </c>
      <c r="G89" s="2"/>
      <c r="H89" s="2">
        <f>1656+20</f>
        <v>1676</v>
      </c>
      <c r="I89" s="2" t="s">
        <v>18</v>
      </c>
      <c r="J89" s="2">
        <f>1958+20</f>
        <v>1978</v>
      </c>
    </row>
    <row r="90" spans="1:16" x14ac:dyDescent="0.3">
      <c r="A90">
        <v>82</v>
      </c>
      <c r="B90" t="s">
        <v>15</v>
      </c>
      <c r="C90" s="17">
        <v>45348</v>
      </c>
      <c r="D90" s="18">
        <v>0.83333333333333337</v>
      </c>
      <c r="E90" s="19" t="s">
        <v>8</v>
      </c>
      <c r="F90" s="19" t="s">
        <v>43</v>
      </c>
      <c r="G90" s="20" t="s">
        <v>51</v>
      </c>
      <c r="H90" s="2">
        <f>1562</f>
        <v>1562</v>
      </c>
      <c r="I90" s="2" t="s">
        <v>18</v>
      </c>
      <c r="J90" s="2">
        <v>1863</v>
      </c>
      <c r="O90" s="19"/>
      <c r="P90" s="19"/>
    </row>
    <row r="91" spans="1:16" x14ac:dyDescent="0.3">
      <c r="B91" t="s">
        <v>13</v>
      </c>
      <c r="C91" s="17">
        <v>45350</v>
      </c>
      <c r="D91" s="18">
        <v>0.75</v>
      </c>
      <c r="E91" s="19" t="s">
        <v>27</v>
      </c>
      <c r="F91" s="19" t="s">
        <v>8</v>
      </c>
      <c r="G91" s="41" t="s">
        <v>140</v>
      </c>
      <c r="H91" s="2"/>
      <c r="I91" s="2"/>
      <c r="J91" s="2"/>
    </row>
    <row r="92" spans="1:16" x14ac:dyDescent="0.3">
      <c r="A92">
        <v>83</v>
      </c>
      <c r="B92" t="s">
        <v>13</v>
      </c>
      <c r="C92" s="17">
        <v>45350</v>
      </c>
      <c r="D92" s="18">
        <v>0.83333333333333337</v>
      </c>
      <c r="E92" s="19" t="s">
        <v>113</v>
      </c>
      <c r="F92" s="19" t="s">
        <v>27</v>
      </c>
      <c r="G92" s="42" t="s">
        <v>193</v>
      </c>
      <c r="H92" s="2">
        <v>0</v>
      </c>
      <c r="I92" s="2" t="s">
        <v>18</v>
      </c>
      <c r="J92" s="2">
        <v>100</v>
      </c>
    </row>
    <row r="93" spans="1:16" x14ac:dyDescent="0.3">
      <c r="B93" t="s">
        <v>12</v>
      </c>
      <c r="C93" s="17">
        <v>45354</v>
      </c>
      <c r="D93" s="18">
        <v>0.66666666666666663</v>
      </c>
      <c r="E93" s="19" t="s">
        <v>8</v>
      </c>
      <c r="F93" s="19" t="s">
        <v>42</v>
      </c>
      <c r="G93" s="41" t="s">
        <v>140</v>
      </c>
      <c r="H93" s="2"/>
      <c r="I93" s="2"/>
      <c r="J93" s="2"/>
    </row>
    <row r="94" spans="1:16" x14ac:dyDescent="0.3">
      <c r="A94">
        <v>84</v>
      </c>
      <c r="B94" t="s">
        <v>12</v>
      </c>
      <c r="C94" s="17">
        <v>45354</v>
      </c>
      <c r="D94" s="18">
        <v>0.75</v>
      </c>
      <c r="E94" s="19" t="s">
        <v>27</v>
      </c>
      <c r="F94" s="19" t="s">
        <v>17</v>
      </c>
      <c r="G94" s="20" t="s">
        <v>51</v>
      </c>
      <c r="H94" s="2">
        <v>1659</v>
      </c>
      <c r="I94" s="2" t="s">
        <v>18</v>
      </c>
      <c r="J94" s="2">
        <f>1630+20</f>
        <v>1650</v>
      </c>
    </row>
    <row r="95" spans="1:16" x14ac:dyDescent="0.3">
      <c r="A95">
        <v>85</v>
      </c>
      <c r="B95" t="s">
        <v>12</v>
      </c>
      <c r="C95" s="17">
        <v>45354</v>
      </c>
      <c r="D95" s="18">
        <v>0.83333333333333337</v>
      </c>
      <c r="E95" s="19" t="s">
        <v>7</v>
      </c>
      <c r="F95" s="19" t="s">
        <v>43</v>
      </c>
      <c r="G95" s="20" t="s">
        <v>51</v>
      </c>
      <c r="H95" s="23">
        <f>1833</f>
        <v>1833</v>
      </c>
      <c r="I95" s="2" t="s">
        <v>18</v>
      </c>
      <c r="J95" s="23">
        <v>1731</v>
      </c>
      <c r="L95" s="2"/>
    </row>
    <row r="96" spans="1:16" x14ac:dyDescent="0.3">
      <c r="B96" t="s">
        <v>15</v>
      </c>
      <c r="C96" s="17">
        <v>45355</v>
      </c>
      <c r="D96" s="18">
        <v>0.83333333333333337</v>
      </c>
      <c r="E96" s="39" t="s">
        <v>231</v>
      </c>
      <c r="F96" s="39" t="s">
        <v>229</v>
      </c>
      <c r="G96" s="42" t="s">
        <v>193</v>
      </c>
      <c r="H96" s="2">
        <v>100</v>
      </c>
      <c r="I96" s="2" t="s">
        <v>18</v>
      </c>
      <c r="J96" s="2">
        <v>0</v>
      </c>
      <c r="K96" s="26"/>
      <c r="L96" s="2"/>
    </row>
    <row r="97" spans="1:16" x14ac:dyDescent="0.3">
      <c r="B97" t="s">
        <v>13</v>
      </c>
      <c r="C97" s="17">
        <v>45357</v>
      </c>
      <c r="D97" s="18">
        <v>0.75</v>
      </c>
      <c r="E97" s="39" t="s">
        <v>229</v>
      </c>
      <c r="F97" s="39" t="s">
        <v>8</v>
      </c>
      <c r="G97" s="42" t="s">
        <v>193</v>
      </c>
      <c r="H97" s="2">
        <v>0</v>
      </c>
      <c r="I97" s="2" t="s">
        <v>18</v>
      </c>
      <c r="J97" s="2">
        <v>100</v>
      </c>
      <c r="L97" s="27"/>
    </row>
    <row r="98" spans="1:16" x14ac:dyDescent="0.3">
      <c r="A98">
        <v>86</v>
      </c>
      <c r="B98" t="s">
        <v>13</v>
      </c>
      <c r="C98" s="17">
        <v>45357</v>
      </c>
      <c r="D98" s="18">
        <v>0.75</v>
      </c>
      <c r="E98" s="19" t="s">
        <v>43</v>
      </c>
      <c r="F98" s="19" t="s">
        <v>17</v>
      </c>
      <c r="G98" s="20" t="s">
        <v>51</v>
      </c>
      <c r="H98" s="23">
        <v>1779</v>
      </c>
      <c r="I98" s="23" t="s">
        <v>18</v>
      </c>
      <c r="J98" s="23">
        <f>1667+70</f>
        <v>1737</v>
      </c>
      <c r="L98" s="27"/>
    </row>
    <row r="99" spans="1:16" x14ac:dyDescent="0.3">
      <c r="A99">
        <v>87</v>
      </c>
      <c r="B99" t="s">
        <v>13</v>
      </c>
      <c r="C99" s="17">
        <v>45357</v>
      </c>
      <c r="D99" s="18">
        <v>0.83333333333333337</v>
      </c>
      <c r="E99" s="19" t="s">
        <v>8</v>
      </c>
      <c r="F99" s="19" t="s">
        <v>42</v>
      </c>
      <c r="G99" s="20" t="s">
        <v>51</v>
      </c>
      <c r="H99" s="2">
        <f>1598+50</f>
        <v>1648</v>
      </c>
      <c r="I99" s="2" t="s">
        <v>18</v>
      </c>
      <c r="J99" s="2">
        <f>1555+20</f>
        <v>1575</v>
      </c>
      <c r="K99" s="26"/>
      <c r="L99" s="2"/>
      <c r="N99" s="19"/>
      <c r="O99" s="19"/>
    </row>
    <row r="100" spans="1:16" x14ac:dyDescent="0.3">
      <c r="A100">
        <v>88</v>
      </c>
      <c r="B100" t="s">
        <v>12</v>
      </c>
      <c r="C100" s="17">
        <v>45361</v>
      </c>
      <c r="D100" s="18">
        <v>0.625</v>
      </c>
      <c r="E100" s="39" t="s">
        <v>133</v>
      </c>
      <c r="F100" s="39" t="s">
        <v>133</v>
      </c>
      <c r="G100" s="20"/>
      <c r="H100" s="2"/>
      <c r="I100" s="2"/>
      <c r="J100" s="2"/>
      <c r="L100" s="27"/>
    </row>
    <row r="101" spans="1:16" x14ac:dyDescent="0.3">
      <c r="A101">
        <v>89</v>
      </c>
      <c r="B101" t="s">
        <v>12</v>
      </c>
      <c r="C101" s="17">
        <v>45361</v>
      </c>
      <c r="D101" s="18">
        <v>0.79166666666666663</v>
      </c>
      <c r="E101" s="19" t="s">
        <v>17</v>
      </c>
      <c r="F101" s="19" t="s">
        <v>10</v>
      </c>
      <c r="G101" s="20" t="s">
        <v>51</v>
      </c>
      <c r="H101" s="23">
        <f>1532+30</f>
        <v>1562</v>
      </c>
      <c r="I101" s="23" t="s">
        <v>18</v>
      </c>
      <c r="J101" s="23">
        <v>1705</v>
      </c>
      <c r="K101" s="26"/>
      <c r="L101" s="2"/>
    </row>
    <row r="102" spans="1:16" x14ac:dyDescent="0.3">
      <c r="A102">
        <v>90</v>
      </c>
      <c r="B102" t="s">
        <v>15</v>
      </c>
      <c r="C102" s="17">
        <v>45362</v>
      </c>
      <c r="D102" s="18">
        <v>0.83333333333333337</v>
      </c>
      <c r="E102" s="19" t="s">
        <v>27</v>
      </c>
      <c r="F102" s="19" t="s">
        <v>8</v>
      </c>
      <c r="G102" s="20" t="s">
        <v>51</v>
      </c>
      <c r="H102" s="23">
        <f>1605+20</f>
        <v>1625</v>
      </c>
      <c r="I102" s="23" t="s">
        <v>18</v>
      </c>
      <c r="J102" s="23">
        <f>1568+70</f>
        <v>1638</v>
      </c>
      <c r="K102" s="26"/>
      <c r="L102" s="2"/>
    </row>
    <row r="103" spans="1:16" ht="15.6" x14ac:dyDescent="0.3">
      <c r="B103" t="s">
        <v>13</v>
      </c>
      <c r="C103" s="17">
        <v>45364</v>
      </c>
      <c r="D103" s="18">
        <v>0.75</v>
      </c>
      <c r="E103" s="39" t="s">
        <v>133</v>
      </c>
      <c r="F103" s="39" t="s">
        <v>133</v>
      </c>
      <c r="G103" s="20"/>
      <c r="H103" s="23"/>
      <c r="I103" s="25"/>
      <c r="J103" s="23"/>
      <c r="K103" s="26"/>
      <c r="L103" s="2"/>
    </row>
    <row r="104" spans="1:16" ht="15.6" x14ac:dyDescent="0.3">
      <c r="A104" t="s">
        <v>227</v>
      </c>
      <c r="B104" t="s">
        <v>13</v>
      </c>
      <c r="C104" s="17">
        <v>45364</v>
      </c>
      <c r="D104" s="18">
        <v>0.83333333333333337</v>
      </c>
      <c r="E104" s="39" t="s">
        <v>133</v>
      </c>
      <c r="F104" s="39" t="s">
        <v>133</v>
      </c>
      <c r="G104" s="21"/>
      <c r="H104" s="23"/>
      <c r="I104" s="25"/>
      <c r="J104" s="23"/>
      <c r="K104" s="26"/>
      <c r="L104" s="2"/>
    </row>
    <row r="105" spans="1:16" x14ac:dyDescent="0.3">
      <c r="A105" t="s">
        <v>211</v>
      </c>
      <c r="B105" t="s">
        <v>12</v>
      </c>
      <c r="C105" s="58">
        <v>45376</v>
      </c>
      <c r="D105" s="59">
        <v>0.83333333333333337</v>
      </c>
      <c r="E105" t="s">
        <v>27</v>
      </c>
      <c r="F105" t="s">
        <v>261</v>
      </c>
      <c r="G105" s="41" t="s">
        <v>140</v>
      </c>
      <c r="H105" s="22"/>
      <c r="I105" s="22"/>
      <c r="J105" s="22"/>
      <c r="K105" s="29"/>
      <c r="L105" s="30"/>
      <c r="O105" s="45">
        <v>1</v>
      </c>
      <c r="P105" s="45" t="s">
        <v>6</v>
      </c>
    </row>
    <row r="106" spans="1:16" x14ac:dyDescent="0.3">
      <c r="A106" t="s">
        <v>212</v>
      </c>
      <c r="B106" t="s">
        <v>12</v>
      </c>
      <c r="C106" s="17">
        <v>45368</v>
      </c>
      <c r="D106" s="18">
        <v>0.79166666666666663</v>
      </c>
      <c r="E106" t="s">
        <v>11</v>
      </c>
      <c r="F106" t="s">
        <v>10</v>
      </c>
      <c r="G106" s="21"/>
      <c r="H106" s="24">
        <v>2</v>
      </c>
      <c r="I106" s="23" t="s">
        <v>18</v>
      </c>
      <c r="J106" s="24">
        <v>1</v>
      </c>
      <c r="K106" s="29"/>
      <c r="L106" s="22"/>
      <c r="O106" s="45">
        <v>2</v>
      </c>
      <c r="P106" s="45" t="s">
        <v>16</v>
      </c>
    </row>
    <row r="107" spans="1:16" x14ac:dyDescent="0.3">
      <c r="A107" t="s">
        <v>213</v>
      </c>
      <c r="B107" t="s">
        <v>15</v>
      </c>
      <c r="C107" s="17">
        <v>45369</v>
      </c>
      <c r="D107" s="18">
        <v>0.83333333333333337</v>
      </c>
      <c r="E107" t="s">
        <v>5</v>
      </c>
      <c r="F107" t="s">
        <v>41</v>
      </c>
      <c r="G107" s="21"/>
      <c r="H107" s="24">
        <v>2</v>
      </c>
      <c r="I107" s="23" t="s">
        <v>18</v>
      </c>
      <c r="J107" s="24">
        <v>0</v>
      </c>
      <c r="K107" s="28"/>
      <c r="L107" s="30"/>
      <c r="O107" s="45">
        <v>3</v>
      </c>
      <c r="P107" s="45" t="s">
        <v>5</v>
      </c>
    </row>
    <row r="108" spans="1:16" x14ac:dyDescent="0.3">
      <c r="A108" t="s">
        <v>214</v>
      </c>
      <c r="B108" t="s">
        <v>13</v>
      </c>
      <c r="C108" s="17">
        <v>45371</v>
      </c>
      <c r="D108" s="18">
        <v>0.75</v>
      </c>
      <c r="E108" s="39" t="s">
        <v>133</v>
      </c>
      <c r="F108" s="39" t="s">
        <v>133</v>
      </c>
      <c r="G108" s="21"/>
      <c r="H108" s="22"/>
      <c r="I108" s="22"/>
      <c r="J108" s="22"/>
      <c r="K108" s="28"/>
      <c r="L108" s="30"/>
      <c r="O108" s="45">
        <v>4</v>
      </c>
      <c r="P108" s="45" t="s">
        <v>43</v>
      </c>
    </row>
    <row r="109" spans="1:16" x14ac:dyDescent="0.3">
      <c r="B109" t="s">
        <v>13</v>
      </c>
      <c r="C109" s="17">
        <v>45371</v>
      </c>
      <c r="D109" s="18">
        <v>0.83333333333333337</v>
      </c>
      <c r="E109" s="39" t="s">
        <v>133</v>
      </c>
      <c r="F109" s="39" t="s">
        <v>133</v>
      </c>
      <c r="G109" s="21"/>
      <c r="H109" s="22"/>
      <c r="I109" s="22"/>
      <c r="J109" s="22"/>
      <c r="K109" s="28"/>
      <c r="L109" s="30"/>
      <c r="O109" s="45">
        <v>5</v>
      </c>
      <c r="P109" s="45" t="s">
        <v>7</v>
      </c>
    </row>
    <row r="110" spans="1:16" x14ac:dyDescent="0.3">
      <c r="A110" t="s">
        <v>215</v>
      </c>
      <c r="B110" t="s">
        <v>78</v>
      </c>
      <c r="C110" s="58">
        <v>45366</v>
      </c>
      <c r="D110" s="59">
        <v>0.83333333333333337</v>
      </c>
      <c r="E110" t="s">
        <v>43</v>
      </c>
      <c r="F110" t="s">
        <v>42</v>
      </c>
      <c r="G110" s="41" t="s">
        <v>51</v>
      </c>
      <c r="H110" s="24">
        <v>2</v>
      </c>
      <c r="I110" s="23" t="s">
        <v>18</v>
      </c>
      <c r="J110" s="24">
        <v>0</v>
      </c>
      <c r="K110" s="29"/>
      <c r="L110" s="30"/>
      <c r="O110" s="45">
        <v>6</v>
      </c>
      <c r="P110" s="45" t="s">
        <v>11</v>
      </c>
    </row>
    <row r="111" spans="1:16" x14ac:dyDescent="0.3">
      <c r="A111" t="s">
        <v>216</v>
      </c>
      <c r="B111" t="s">
        <v>12</v>
      </c>
      <c r="C111" s="17">
        <v>45375</v>
      </c>
      <c r="D111" s="18">
        <v>0.79166666666666663</v>
      </c>
      <c r="E111" t="s">
        <v>9</v>
      </c>
      <c r="F111" t="s">
        <v>17</v>
      </c>
      <c r="G111" s="21"/>
      <c r="H111" s="24">
        <v>2</v>
      </c>
      <c r="I111" s="23" t="s">
        <v>18</v>
      </c>
      <c r="J111" s="24">
        <v>0</v>
      </c>
      <c r="K111" s="29"/>
      <c r="L111" s="30"/>
      <c r="O111" s="45">
        <v>7</v>
      </c>
      <c r="P111" s="45" t="s">
        <v>9</v>
      </c>
    </row>
    <row r="112" spans="1:16" x14ac:dyDescent="0.3">
      <c r="A112" t="s">
        <v>211</v>
      </c>
      <c r="B112" t="s">
        <v>15</v>
      </c>
      <c r="C112" s="17">
        <v>45376</v>
      </c>
      <c r="D112" s="18">
        <v>0.83333333333333337</v>
      </c>
      <c r="E112" t="s">
        <v>27</v>
      </c>
      <c r="F112" t="s">
        <v>261</v>
      </c>
      <c r="G112" s="20" t="s">
        <v>51</v>
      </c>
      <c r="H112" s="24">
        <v>2</v>
      </c>
      <c r="I112" s="23" t="s">
        <v>18</v>
      </c>
      <c r="J112" s="24">
        <v>0</v>
      </c>
      <c r="K112" s="28"/>
      <c r="L112" s="30"/>
      <c r="O112" s="45">
        <v>8</v>
      </c>
      <c r="P112" s="45" t="s">
        <v>27</v>
      </c>
    </row>
    <row r="113" spans="1:16" x14ac:dyDescent="0.3">
      <c r="A113" t="s">
        <v>217</v>
      </c>
      <c r="C113" s="17">
        <v>45378</v>
      </c>
      <c r="D113" s="18"/>
      <c r="E113" s="39" t="s">
        <v>133</v>
      </c>
      <c r="F113" s="39" t="s">
        <v>133</v>
      </c>
      <c r="G113" s="21"/>
      <c r="H113" s="22"/>
      <c r="I113" s="22"/>
      <c r="J113" s="22"/>
      <c r="K113" s="28"/>
      <c r="L113" s="30"/>
      <c r="O113" s="45">
        <v>9</v>
      </c>
      <c r="P113" s="45" t="s">
        <v>261</v>
      </c>
    </row>
    <row r="114" spans="1:16" x14ac:dyDescent="0.3">
      <c r="C114" s="17">
        <v>45378</v>
      </c>
      <c r="D114" s="18"/>
      <c r="E114" s="39" t="s">
        <v>133</v>
      </c>
      <c r="F114" s="39" t="s">
        <v>133</v>
      </c>
      <c r="G114" s="21"/>
      <c r="H114" s="22"/>
      <c r="I114" s="22"/>
      <c r="J114" s="22"/>
      <c r="K114" s="28"/>
      <c r="L114" s="30"/>
      <c r="O114" s="45">
        <v>10</v>
      </c>
      <c r="P114" s="45" t="s">
        <v>17</v>
      </c>
    </row>
    <row r="115" spans="1:16" x14ac:dyDescent="0.3">
      <c r="A115" t="s">
        <v>219</v>
      </c>
      <c r="B115" t="s">
        <v>12</v>
      </c>
      <c r="C115" s="17">
        <v>45382</v>
      </c>
      <c r="D115" s="18">
        <v>0.79166666666666663</v>
      </c>
      <c r="E115" s="19" t="s">
        <v>11</v>
      </c>
      <c r="F115" s="19" t="s">
        <v>254</v>
      </c>
      <c r="G115" s="21"/>
      <c r="H115" s="24">
        <v>0</v>
      </c>
      <c r="I115" s="23" t="s">
        <v>18</v>
      </c>
      <c r="J115" s="24">
        <v>2</v>
      </c>
      <c r="K115" s="29"/>
      <c r="L115" s="30"/>
      <c r="O115" s="45">
        <v>11</v>
      </c>
      <c r="P115" s="45" t="s">
        <v>10</v>
      </c>
    </row>
    <row r="116" spans="1:16" x14ac:dyDescent="0.3">
      <c r="A116" t="s">
        <v>220</v>
      </c>
      <c r="B116" t="s">
        <v>13</v>
      </c>
      <c r="C116" s="17">
        <v>45385</v>
      </c>
      <c r="D116" s="18">
        <v>0.75</v>
      </c>
      <c r="E116" s="19" t="s">
        <v>207</v>
      </c>
      <c r="F116" s="19" t="s">
        <v>253</v>
      </c>
      <c r="G116" s="21"/>
      <c r="H116" s="24">
        <v>0</v>
      </c>
      <c r="I116" s="23" t="s">
        <v>18</v>
      </c>
      <c r="J116" s="24">
        <v>2</v>
      </c>
      <c r="K116" s="29"/>
      <c r="L116" s="30"/>
      <c r="O116" s="45">
        <v>12</v>
      </c>
      <c r="P116" s="45" t="s">
        <v>42</v>
      </c>
    </row>
    <row r="117" spans="1:16" x14ac:dyDescent="0.3">
      <c r="A117" t="s">
        <v>221</v>
      </c>
      <c r="B117" t="s">
        <v>13</v>
      </c>
      <c r="C117" s="17">
        <v>45385</v>
      </c>
      <c r="D117" s="18">
        <v>0.83333333333333337</v>
      </c>
      <c r="E117" s="19" t="s">
        <v>9</v>
      </c>
      <c r="F117" s="19" t="s">
        <v>16</v>
      </c>
      <c r="G117" s="21"/>
      <c r="H117" s="24">
        <v>1</v>
      </c>
      <c r="I117" s="23" t="s">
        <v>18</v>
      </c>
      <c r="J117" s="24">
        <v>2</v>
      </c>
      <c r="K117" s="29"/>
      <c r="L117" s="30"/>
      <c r="O117" s="45">
        <v>13</v>
      </c>
      <c r="P117" s="45" t="s">
        <v>41</v>
      </c>
    </row>
    <row r="118" spans="1:16" x14ac:dyDescent="0.3">
      <c r="A118" t="s">
        <v>218</v>
      </c>
      <c r="B118" s="60" t="s">
        <v>78</v>
      </c>
      <c r="C118" s="58">
        <v>45386</v>
      </c>
      <c r="D118" s="59">
        <v>0.83333333333333337</v>
      </c>
      <c r="E118" s="19" t="s">
        <v>223</v>
      </c>
      <c r="F118" s="19" t="s">
        <v>27</v>
      </c>
      <c r="G118" s="20" t="s">
        <v>51</v>
      </c>
      <c r="H118" s="24">
        <v>2</v>
      </c>
      <c r="I118" s="23" t="s">
        <v>18</v>
      </c>
      <c r="J118" s="24">
        <v>0</v>
      </c>
      <c r="K118" s="29"/>
      <c r="L118" s="30"/>
    </row>
    <row r="119" spans="1:16" x14ac:dyDescent="0.3">
      <c r="A119" t="s">
        <v>222</v>
      </c>
      <c r="B119" t="s">
        <v>12</v>
      </c>
      <c r="C119" s="17">
        <v>45389</v>
      </c>
      <c r="D119" s="18">
        <v>0.66666666666666663</v>
      </c>
      <c r="E119" s="19" t="s">
        <v>223</v>
      </c>
      <c r="F119" s="19" t="s">
        <v>254</v>
      </c>
      <c r="G119" s="21"/>
      <c r="H119" s="22"/>
      <c r="I119" s="22"/>
      <c r="J119" s="30"/>
      <c r="K119" s="28"/>
      <c r="L119" s="30"/>
    </row>
    <row r="120" spans="1:16" x14ac:dyDescent="0.3">
      <c r="A120" t="s">
        <v>224</v>
      </c>
      <c r="B120" t="s">
        <v>12</v>
      </c>
      <c r="C120" s="17">
        <v>45389</v>
      </c>
      <c r="D120" s="18">
        <v>0.79166666666666663</v>
      </c>
      <c r="E120" s="19" t="s">
        <v>253</v>
      </c>
      <c r="F120" s="19" t="s">
        <v>16</v>
      </c>
      <c r="G120" s="21"/>
      <c r="H120" s="22"/>
      <c r="I120" s="22"/>
      <c r="J120" s="30"/>
      <c r="K120" s="29"/>
      <c r="L120" s="30"/>
    </row>
    <row r="121" spans="1:16" x14ac:dyDescent="0.3">
      <c r="A121" t="s">
        <v>225</v>
      </c>
      <c r="C121" s="17"/>
      <c r="D121" s="18"/>
      <c r="E121" s="19" t="s">
        <v>254</v>
      </c>
      <c r="F121" s="19" t="s">
        <v>253</v>
      </c>
      <c r="G121" s="20"/>
      <c r="H121" s="22"/>
      <c r="I121" s="22"/>
      <c r="J121" s="30"/>
      <c r="K121" s="29"/>
      <c r="L121" s="30"/>
    </row>
    <row r="122" spans="1:16" x14ac:dyDescent="0.3">
      <c r="A122" t="s">
        <v>226</v>
      </c>
      <c r="C122" s="17"/>
      <c r="D122" s="18"/>
      <c r="E122" s="19" t="s">
        <v>223</v>
      </c>
      <c r="F122" s="19" t="s">
        <v>16</v>
      </c>
      <c r="G122" s="21"/>
      <c r="H122" s="22"/>
      <c r="I122" s="22"/>
      <c r="J122" s="30"/>
      <c r="K122" s="29"/>
      <c r="L122" s="30"/>
    </row>
    <row r="123" spans="1:16" ht="15" thickBot="1" x14ac:dyDescent="0.35">
      <c r="C123" s="17"/>
      <c r="D123" s="18"/>
      <c r="E123" s="19"/>
      <c r="F123" s="19"/>
      <c r="G123" s="21"/>
      <c r="H123" s="22"/>
      <c r="I123" s="22"/>
      <c r="J123" s="30"/>
      <c r="K123" s="29"/>
      <c r="L123" s="30"/>
    </row>
    <row r="124" spans="1:16" s="33" customFormat="1" ht="15" thickBot="1" x14ac:dyDescent="0.35">
      <c r="B124" s="50" t="s">
        <v>236</v>
      </c>
      <c r="C124" s="51">
        <v>45423</v>
      </c>
      <c r="D124" s="52">
        <v>0.70833333333333337</v>
      </c>
      <c r="E124" s="61" t="s">
        <v>237</v>
      </c>
      <c r="F124" s="62"/>
      <c r="G124" s="46"/>
      <c r="H124" s="47"/>
      <c r="I124" s="47"/>
      <c r="J124" s="48"/>
      <c r="K124" s="49"/>
      <c r="L124" s="48"/>
    </row>
    <row r="125" spans="1:16" x14ac:dyDescent="0.3">
      <c r="C125" s="17"/>
      <c r="D125" s="18"/>
      <c r="E125" s="34"/>
      <c r="F125" s="34"/>
      <c r="G125" s="21"/>
      <c r="H125" s="22"/>
      <c r="I125" s="22"/>
      <c r="J125" s="30"/>
      <c r="K125" s="29"/>
      <c r="L125" s="30"/>
    </row>
    <row r="126" spans="1:16" ht="15.6" x14ac:dyDescent="0.3">
      <c r="C126" s="17"/>
      <c r="D126" s="18"/>
      <c r="E126" s="19"/>
      <c r="F126" s="19"/>
      <c r="G126" s="21"/>
      <c r="H126" s="24"/>
      <c r="I126" s="3"/>
      <c r="J126" s="2"/>
      <c r="K126" s="29"/>
      <c r="L126" s="22"/>
    </row>
    <row r="127" spans="1:16" x14ac:dyDescent="0.3">
      <c r="B127" s="17"/>
      <c r="C127" s="17"/>
      <c r="D127" s="18"/>
      <c r="E127" s="19"/>
      <c r="F127" s="19"/>
      <c r="G127" s="21"/>
      <c r="H127" s="22"/>
      <c r="I127" s="22"/>
      <c r="J127" s="30"/>
      <c r="K127" s="29"/>
      <c r="L127" s="30"/>
    </row>
    <row r="128" spans="1:16" x14ac:dyDescent="0.3">
      <c r="C128" s="17"/>
      <c r="D128" s="18"/>
      <c r="E128" s="19"/>
      <c r="F128" s="19"/>
      <c r="G128" s="21"/>
      <c r="H128" s="30"/>
      <c r="I128" s="30"/>
      <c r="J128" s="30"/>
      <c r="K128" s="29"/>
      <c r="L128" s="22"/>
    </row>
    <row r="129" spans="3:12" x14ac:dyDescent="0.3">
      <c r="C129" s="17"/>
      <c r="D129" s="18"/>
      <c r="E129" s="19"/>
      <c r="F129" s="19"/>
      <c r="G129" s="21"/>
      <c r="H129" s="2"/>
      <c r="I129" s="2"/>
      <c r="J129" s="2"/>
      <c r="L129" s="31"/>
    </row>
    <row r="130" spans="3:12" x14ac:dyDescent="0.3">
      <c r="C130" s="17"/>
      <c r="D130" s="18"/>
      <c r="E130" s="34"/>
      <c r="F130" s="34"/>
      <c r="H130" s="2"/>
      <c r="I130" s="2"/>
      <c r="J130" s="2"/>
      <c r="L130" s="2"/>
    </row>
    <row r="131" spans="3:12" x14ac:dyDescent="0.3">
      <c r="C131" s="17"/>
      <c r="D131" s="18"/>
      <c r="E131" s="34"/>
      <c r="F131" s="34"/>
      <c r="H131" s="2"/>
      <c r="I131" s="2"/>
      <c r="J131" s="2"/>
      <c r="L131" s="2"/>
    </row>
    <row r="132" spans="3:12" x14ac:dyDescent="0.3">
      <c r="C132" s="17"/>
      <c r="D132" s="18"/>
      <c r="E132" s="19"/>
      <c r="F132" s="19"/>
      <c r="G132" s="21"/>
      <c r="H132" s="2"/>
      <c r="I132" s="2"/>
      <c r="J132" s="2"/>
      <c r="L132" s="22"/>
    </row>
    <row r="133" spans="3:12" x14ac:dyDescent="0.3">
      <c r="C133" s="17"/>
      <c r="D133" s="18"/>
      <c r="E133" s="19"/>
      <c r="F133" s="19"/>
      <c r="G133" s="21"/>
      <c r="H133" s="2"/>
      <c r="I133" s="2"/>
      <c r="J133" s="2"/>
      <c r="L133" s="2"/>
    </row>
    <row r="134" spans="3:12" x14ac:dyDescent="0.3">
      <c r="C134" s="17"/>
      <c r="D134" s="18"/>
      <c r="E134" s="19"/>
      <c r="F134" s="19"/>
      <c r="G134" s="20"/>
      <c r="H134" s="2"/>
      <c r="I134" s="2"/>
      <c r="J134" s="2"/>
      <c r="L134" s="2"/>
    </row>
    <row r="135" spans="3:12" x14ac:dyDescent="0.3">
      <c r="C135" s="17"/>
      <c r="D135" s="18"/>
      <c r="E135" s="19"/>
      <c r="F135" s="19"/>
      <c r="G135" s="21"/>
      <c r="H135" s="2"/>
      <c r="I135" s="2"/>
      <c r="J135" s="2"/>
      <c r="L135" s="2"/>
    </row>
    <row r="136" spans="3:12" x14ac:dyDescent="0.3">
      <c r="C136" s="17"/>
      <c r="D136" s="18"/>
      <c r="E136" s="19"/>
      <c r="F136" s="19"/>
      <c r="G136" s="21"/>
      <c r="H136" s="2"/>
      <c r="I136" s="2"/>
      <c r="J136" s="2"/>
      <c r="L136" s="2"/>
    </row>
    <row r="137" spans="3:12" x14ac:dyDescent="0.3">
      <c r="C137" s="17"/>
      <c r="D137" s="18"/>
      <c r="E137" s="19"/>
      <c r="F137" s="19"/>
      <c r="G137" s="32"/>
      <c r="H137" s="2"/>
      <c r="I137" s="2"/>
      <c r="J137" s="2"/>
      <c r="L137" s="22"/>
    </row>
    <row r="138" spans="3:12" x14ac:dyDescent="0.3">
      <c r="C138" s="31"/>
      <c r="D138" s="35"/>
      <c r="E138" s="19"/>
      <c r="F138" s="19"/>
      <c r="G138" s="21"/>
      <c r="H138" s="2"/>
      <c r="I138" s="2"/>
      <c r="J138" s="2"/>
      <c r="L138" s="22"/>
    </row>
    <row r="139" spans="3:12" x14ac:dyDescent="0.3">
      <c r="C139" s="31"/>
      <c r="D139" s="18"/>
      <c r="E139" s="19"/>
      <c r="F139" s="19"/>
      <c r="G139" s="21"/>
      <c r="H139" s="2"/>
      <c r="I139" s="2"/>
      <c r="J139" s="2"/>
      <c r="L139" s="2"/>
    </row>
    <row r="140" spans="3:12" x14ac:dyDescent="0.3">
      <c r="C140" s="17"/>
      <c r="D140" s="18"/>
      <c r="E140" s="19"/>
      <c r="F140" s="19"/>
      <c r="G140" s="21"/>
      <c r="H140" s="2"/>
      <c r="I140" s="2"/>
      <c r="J140" s="2"/>
      <c r="L140" s="2"/>
    </row>
    <row r="141" spans="3:12" x14ac:dyDescent="0.3">
      <c r="C141" s="17"/>
      <c r="D141" s="18"/>
      <c r="E141" s="19"/>
      <c r="F141" s="19"/>
      <c r="G141" s="21"/>
      <c r="H141" s="2"/>
      <c r="I141" s="2"/>
      <c r="J141" s="2"/>
      <c r="L141" s="2"/>
    </row>
    <row r="142" spans="3:12" x14ac:dyDescent="0.3">
      <c r="C142" s="17"/>
      <c r="D142" s="18"/>
      <c r="E142" s="19"/>
      <c r="F142" s="19"/>
      <c r="G142" s="21"/>
      <c r="H142" s="2"/>
      <c r="I142" s="2"/>
      <c r="J142" s="2"/>
      <c r="L142" s="2"/>
    </row>
    <row r="143" spans="3:12" x14ac:dyDescent="0.3">
      <c r="C143" s="17"/>
      <c r="D143" s="18"/>
      <c r="E143" s="19"/>
      <c r="F143" s="19"/>
      <c r="G143" s="21"/>
      <c r="H143" s="2"/>
      <c r="I143" s="2"/>
      <c r="J143" s="2"/>
      <c r="L143" s="2"/>
    </row>
    <row r="144" spans="3:12" x14ac:dyDescent="0.3">
      <c r="C144" s="17"/>
      <c r="D144" s="18"/>
      <c r="E144" s="19"/>
      <c r="F144" s="19"/>
      <c r="G144" s="21"/>
      <c r="H144" s="2"/>
      <c r="I144" s="2"/>
      <c r="J144" s="2"/>
      <c r="L144" s="22"/>
    </row>
    <row r="145" spans="3:12" x14ac:dyDescent="0.3">
      <c r="C145" s="17"/>
      <c r="D145" s="18"/>
      <c r="E145" s="19"/>
      <c r="F145" s="19"/>
      <c r="G145" s="21"/>
      <c r="H145" s="2"/>
      <c r="I145" s="2"/>
      <c r="J145" s="2"/>
      <c r="L145" s="2"/>
    </row>
    <row r="146" spans="3:12" x14ac:dyDescent="0.3">
      <c r="C146" s="17"/>
      <c r="D146" s="18"/>
      <c r="E146" s="19"/>
      <c r="F146" s="19"/>
      <c r="G146" s="21"/>
      <c r="H146" s="2"/>
      <c r="I146" s="2"/>
      <c r="J146" s="2"/>
      <c r="L146" s="2"/>
    </row>
    <row r="147" spans="3:12" x14ac:dyDescent="0.3">
      <c r="C147" s="17"/>
      <c r="D147" s="18"/>
      <c r="E147" s="19"/>
      <c r="F147" s="19"/>
      <c r="G147" s="21"/>
      <c r="H147" s="2"/>
      <c r="I147" s="2"/>
      <c r="J147" s="2"/>
      <c r="L147" s="2"/>
    </row>
    <row r="148" spans="3:12" x14ac:dyDescent="0.3">
      <c r="C148" s="17"/>
      <c r="D148" s="18"/>
      <c r="E148" s="19"/>
      <c r="F148" s="19"/>
      <c r="G148" s="21"/>
      <c r="H148" s="2"/>
      <c r="I148" s="2"/>
      <c r="J148" s="2"/>
      <c r="L148" s="22"/>
    </row>
    <row r="149" spans="3:12" x14ac:dyDescent="0.3">
      <c r="C149" s="17"/>
      <c r="D149" s="18"/>
      <c r="E149" s="19"/>
      <c r="F149" s="19"/>
      <c r="G149" s="21"/>
      <c r="H149" s="2"/>
      <c r="I149" s="2"/>
      <c r="J149" s="2"/>
      <c r="L149" s="2"/>
    </row>
    <row r="150" spans="3:12" x14ac:dyDescent="0.3">
      <c r="C150" s="17"/>
      <c r="D150" s="18"/>
      <c r="E150" s="19"/>
      <c r="F150" s="19"/>
      <c r="G150" s="21"/>
      <c r="H150" s="2"/>
      <c r="I150" s="2"/>
      <c r="J150" s="2"/>
      <c r="L150" s="2"/>
    </row>
    <row r="151" spans="3:12" x14ac:dyDescent="0.3">
      <c r="C151" s="17"/>
      <c r="D151" s="18"/>
      <c r="E151" s="19"/>
      <c r="F151" s="19"/>
      <c r="G151" s="21"/>
      <c r="H151" s="2"/>
      <c r="I151" s="2"/>
      <c r="J151" s="2"/>
      <c r="L151" s="2"/>
    </row>
    <row r="152" spans="3:12" x14ac:dyDescent="0.3">
      <c r="C152" s="17"/>
      <c r="D152" s="18"/>
      <c r="E152" s="19"/>
      <c r="F152" s="19"/>
      <c r="G152" s="20"/>
      <c r="H152" s="2"/>
      <c r="I152" s="2"/>
      <c r="J152" s="2"/>
      <c r="L152" s="2"/>
    </row>
    <row r="153" spans="3:12" x14ac:dyDescent="0.3">
      <c r="C153" s="17"/>
      <c r="D153" s="18"/>
      <c r="H153" s="2"/>
      <c r="I153" s="2"/>
      <c r="J153" s="2"/>
      <c r="L153" s="22"/>
    </row>
    <row r="154" spans="3:12" x14ac:dyDescent="0.3">
      <c r="C154" s="17"/>
      <c r="D154" s="18"/>
      <c r="H154" s="2"/>
      <c r="I154" s="2"/>
      <c r="J154" s="2"/>
      <c r="L154" s="2"/>
    </row>
    <row r="155" spans="3:12" x14ac:dyDescent="0.3">
      <c r="C155" s="17"/>
      <c r="D155" s="18"/>
      <c r="H155" s="2"/>
      <c r="I155" s="2"/>
      <c r="J155" s="2"/>
      <c r="L155" s="2"/>
    </row>
    <row r="156" spans="3:12" x14ac:dyDescent="0.3">
      <c r="C156" s="17"/>
      <c r="D156" s="18"/>
      <c r="H156" s="2"/>
      <c r="I156" s="2"/>
      <c r="J156" s="2"/>
      <c r="L156" s="2"/>
    </row>
    <row r="157" spans="3:12" x14ac:dyDescent="0.3">
      <c r="C157" s="17"/>
      <c r="D157" s="18"/>
      <c r="H157" s="2"/>
      <c r="I157" s="2"/>
      <c r="J157" s="2"/>
    </row>
    <row r="158" spans="3:12" x14ac:dyDescent="0.3">
      <c r="C158" s="17"/>
      <c r="D158" s="18"/>
      <c r="H158" s="2"/>
      <c r="I158" s="2"/>
      <c r="J158" s="2"/>
    </row>
    <row r="159" spans="3:12" x14ac:dyDescent="0.3">
      <c r="C159" s="17"/>
      <c r="D159" s="18"/>
    </row>
    <row r="160" spans="3:12" x14ac:dyDescent="0.3">
      <c r="C160" s="17"/>
      <c r="D160" s="18"/>
    </row>
  </sheetData>
  <autoFilter ref="B1:L159" xr:uid="{00000000-0009-0000-0000-000000000000}"/>
  <mergeCells count="1">
    <mergeCell ref="E124:F124"/>
  </mergeCells>
  <phoneticPr fontId="11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6C0D2-B85F-482B-B96F-3D7513A30BC5}">
  <sheetPr codeName="List3"/>
  <dimension ref="B2:M27"/>
  <sheetViews>
    <sheetView topLeftCell="A4" workbookViewId="0">
      <selection activeCell="B20" sqref="B20:M25"/>
    </sheetView>
  </sheetViews>
  <sheetFormatPr defaultRowHeight="14.4" x14ac:dyDescent="0.3"/>
  <cols>
    <col min="3" max="3" width="15.44140625" customWidth="1"/>
    <col min="4" max="7" width="7.33203125" customWidth="1"/>
    <col min="9" max="9" width="3.33203125" customWidth="1"/>
    <col min="13" max="13" width="14.5546875" customWidth="1"/>
  </cols>
  <sheetData>
    <row r="2" spans="2:11" x14ac:dyDescent="0.3">
      <c r="B2" s="63" t="s">
        <v>243</v>
      </c>
      <c r="C2" s="63"/>
      <c r="D2" s="63"/>
      <c r="E2" s="63"/>
      <c r="F2" s="63"/>
      <c r="G2" s="63"/>
      <c r="H2" s="63"/>
      <c r="I2" s="63"/>
      <c r="J2" s="63"/>
      <c r="K2" s="63"/>
    </row>
    <row r="3" spans="2:11" x14ac:dyDescent="0.3">
      <c r="B3" s="7" t="s">
        <v>19</v>
      </c>
      <c r="C3" s="8" t="s">
        <v>20</v>
      </c>
      <c r="D3" s="7" t="s">
        <v>21</v>
      </c>
      <c r="E3" s="7" t="s">
        <v>22</v>
      </c>
      <c r="F3" s="7" t="s">
        <v>23</v>
      </c>
      <c r="G3" s="7" t="s">
        <v>24</v>
      </c>
      <c r="H3" s="64" t="s">
        <v>25</v>
      </c>
      <c r="I3" s="64"/>
      <c r="J3" s="64"/>
      <c r="K3" s="7" t="s">
        <v>26</v>
      </c>
    </row>
    <row r="4" spans="2:11" x14ac:dyDescent="0.3">
      <c r="B4" s="14">
        <v>1</v>
      </c>
      <c r="C4" s="15" t="s">
        <v>6</v>
      </c>
      <c r="D4" s="14">
        <v>13</v>
      </c>
      <c r="E4" s="14">
        <v>13</v>
      </c>
      <c r="F4" s="14">
        <v>0</v>
      </c>
      <c r="G4" s="14">
        <v>0</v>
      </c>
      <c r="H4" s="14">
        <v>25122</v>
      </c>
      <c r="I4" s="14" t="s">
        <v>18</v>
      </c>
      <c r="J4" s="14">
        <v>22701</v>
      </c>
      <c r="K4" s="14">
        <v>26</v>
      </c>
    </row>
    <row r="5" spans="2:11" x14ac:dyDescent="0.3">
      <c r="B5" s="14">
        <v>2</v>
      </c>
      <c r="C5" s="15" t="s">
        <v>16</v>
      </c>
      <c r="D5" s="14">
        <v>13</v>
      </c>
      <c r="E5" s="14">
        <v>12</v>
      </c>
      <c r="F5" s="14">
        <v>0</v>
      </c>
      <c r="G5" s="14">
        <v>1</v>
      </c>
      <c r="H5" s="14">
        <v>23525</v>
      </c>
      <c r="I5" s="14" t="s">
        <v>18</v>
      </c>
      <c r="J5" s="14">
        <v>20849</v>
      </c>
      <c r="K5" s="14">
        <v>24</v>
      </c>
    </row>
    <row r="6" spans="2:11" x14ac:dyDescent="0.3">
      <c r="B6" s="14">
        <v>3</v>
      </c>
      <c r="C6" s="15" t="s">
        <v>7</v>
      </c>
      <c r="D6" s="14">
        <v>13</v>
      </c>
      <c r="E6" s="14">
        <v>11</v>
      </c>
      <c r="F6" s="14">
        <v>0</v>
      </c>
      <c r="G6" s="14">
        <v>2</v>
      </c>
      <c r="H6" s="14">
        <v>22455</v>
      </c>
      <c r="I6" s="14" t="s">
        <v>18</v>
      </c>
      <c r="J6" s="14">
        <v>21071</v>
      </c>
      <c r="K6" s="14">
        <v>22</v>
      </c>
    </row>
    <row r="7" spans="2:11" x14ac:dyDescent="0.3">
      <c r="B7" s="14">
        <v>4</v>
      </c>
      <c r="C7" s="15" t="s">
        <v>5</v>
      </c>
      <c r="D7" s="14">
        <v>13</v>
      </c>
      <c r="E7" s="14">
        <v>8</v>
      </c>
      <c r="F7" s="14">
        <v>0</v>
      </c>
      <c r="G7" s="14">
        <v>5</v>
      </c>
      <c r="H7" s="14">
        <v>23314</v>
      </c>
      <c r="I7" s="14" t="s">
        <v>18</v>
      </c>
      <c r="J7" s="14">
        <v>22311</v>
      </c>
      <c r="K7" s="14">
        <v>16</v>
      </c>
    </row>
    <row r="8" spans="2:11" x14ac:dyDescent="0.3">
      <c r="B8" s="14">
        <v>5</v>
      </c>
      <c r="C8" s="15" t="s">
        <v>43</v>
      </c>
      <c r="D8" s="14">
        <v>13</v>
      </c>
      <c r="E8" s="14">
        <v>8</v>
      </c>
      <c r="F8" s="14">
        <v>0</v>
      </c>
      <c r="G8" s="14">
        <v>5</v>
      </c>
      <c r="H8" s="14">
        <v>21741</v>
      </c>
      <c r="I8" s="14" t="s">
        <v>18</v>
      </c>
      <c r="J8" s="14">
        <v>21252</v>
      </c>
      <c r="K8" s="14">
        <v>16</v>
      </c>
    </row>
    <row r="9" spans="2:11" x14ac:dyDescent="0.3">
      <c r="B9" s="14">
        <v>6</v>
      </c>
      <c r="C9" s="15" t="s">
        <v>11</v>
      </c>
      <c r="D9" s="14">
        <v>13</v>
      </c>
      <c r="E9" s="14">
        <v>8</v>
      </c>
      <c r="F9" s="14">
        <v>0</v>
      </c>
      <c r="G9" s="14">
        <v>5</v>
      </c>
      <c r="H9" s="14">
        <v>22757</v>
      </c>
      <c r="I9" s="14" t="s">
        <v>18</v>
      </c>
      <c r="J9" s="14">
        <v>22666</v>
      </c>
      <c r="K9" s="14">
        <v>16</v>
      </c>
    </row>
    <row r="10" spans="2:11" x14ac:dyDescent="0.3">
      <c r="B10" s="14">
        <v>7</v>
      </c>
      <c r="C10" s="15" t="s">
        <v>9</v>
      </c>
      <c r="D10" s="14">
        <v>13</v>
      </c>
      <c r="E10" s="14">
        <v>7</v>
      </c>
      <c r="F10" s="14">
        <v>0</v>
      </c>
      <c r="G10" s="14">
        <v>6</v>
      </c>
      <c r="H10" s="14">
        <v>21132</v>
      </c>
      <c r="I10" s="14" t="s">
        <v>18</v>
      </c>
      <c r="J10" s="14">
        <v>21380</v>
      </c>
      <c r="K10" s="14">
        <v>14</v>
      </c>
    </row>
    <row r="11" spans="2:11" x14ac:dyDescent="0.3">
      <c r="B11" s="14">
        <v>8</v>
      </c>
      <c r="C11" s="15" t="s">
        <v>27</v>
      </c>
      <c r="D11" s="14">
        <v>12</v>
      </c>
      <c r="E11" s="14">
        <v>5</v>
      </c>
      <c r="F11" s="14">
        <v>0</v>
      </c>
      <c r="G11" s="14">
        <v>7</v>
      </c>
      <c r="H11" s="14">
        <v>18711</v>
      </c>
      <c r="I11" s="14" t="s">
        <v>18</v>
      </c>
      <c r="J11" s="14">
        <v>19518</v>
      </c>
      <c r="K11" s="14">
        <v>10</v>
      </c>
    </row>
    <row r="12" spans="2:11" x14ac:dyDescent="0.3">
      <c r="B12" s="14">
        <v>9</v>
      </c>
      <c r="C12" s="15" t="s">
        <v>8</v>
      </c>
      <c r="D12" s="14">
        <v>13</v>
      </c>
      <c r="E12" s="14">
        <v>4</v>
      </c>
      <c r="F12" s="14">
        <v>0</v>
      </c>
      <c r="G12" s="14">
        <v>9</v>
      </c>
      <c r="H12" s="14">
        <v>19652</v>
      </c>
      <c r="I12" s="14" t="s">
        <v>18</v>
      </c>
      <c r="J12" s="14">
        <v>20548</v>
      </c>
      <c r="K12" s="14">
        <v>8</v>
      </c>
    </row>
    <row r="13" spans="2:11" x14ac:dyDescent="0.3">
      <c r="B13" s="14">
        <v>10</v>
      </c>
      <c r="C13" s="15" t="s">
        <v>17</v>
      </c>
      <c r="D13" s="14">
        <v>13</v>
      </c>
      <c r="E13" s="14">
        <v>4</v>
      </c>
      <c r="F13" s="14">
        <v>0</v>
      </c>
      <c r="G13" s="14">
        <v>9</v>
      </c>
      <c r="H13" s="14">
        <v>21443</v>
      </c>
      <c r="I13" s="14" t="s">
        <v>18</v>
      </c>
      <c r="J13" s="14">
        <v>21912</v>
      </c>
      <c r="K13" s="14">
        <v>8</v>
      </c>
    </row>
    <row r="14" spans="2:11" x14ac:dyDescent="0.3">
      <c r="B14" s="14">
        <v>11</v>
      </c>
      <c r="C14" s="15" t="s">
        <v>10</v>
      </c>
      <c r="D14" s="14">
        <v>13</v>
      </c>
      <c r="E14" s="14">
        <v>4</v>
      </c>
      <c r="F14" s="14">
        <v>0</v>
      </c>
      <c r="G14" s="14">
        <v>9</v>
      </c>
      <c r="H14" s="14">
        <v>21585</v>
      </c>
      <c r="I14" s="14" t="s">
        <v>18</v>
      </c>
      <c r="J14" s="14">
        <v>22689</v>
      </c>
      <c r="K14" s="14">
        <v>8</v>
      </c>
    </row>
    <row r="15" spans="2:11" x14ac:dyDescent="0.3">
      <c r="B15" s="14">
        <v>12</v>
      </c>
      <c r="C15" s="15" t="s">
        <v>42</v>
      </c>
      <c r="D15" s="14">
        <v>13</v>
      </c>
      <c r="E15" s="14">
        <v>4</v>
      </c>
      <c r="F15" s="14">
        <v>0</v>
      </c>
      <c r="G15" s="14">
        <v>9</v>
      </c>
      <c r="H15" s="14">
        <v>21748</v>
      </c>
      <c r="I15" s="14" t="s">
        <v>18</v>
      </c>
      <c r="J15" s="14">
        <v>22280</v>
      </c>
      <c r="K15" s="14">
        <v>8</v>
      </c>
    </row>
    <row r="16" spans="2:11" x14ac:dyDescent="0.3">
      <c r="B16" s="14">
        <v>13</v>
      </c>
      <c r="C16" s="15" t="s">
        <v>41</v>
      </c>
      <c r="D16" s="14">
        <v>13</v>
      </c>
      <c r="E16" s="14">
        <v>3</v>
      </c>
      <c r="F16" s="14">
        <v>0</v>
      </c>
      <c r="G16" s="14">
        <v>10</v>
      </c>
      <c r="H16" s="14">
        <v>20135</v>
      </c>
      <c r="I16" s="14" t="s">
        <v>18</v>
      </c>
      <c r="J16" s="14">
        <v>21134</v>
      </c>
      <c r="K16" s="14">
        <v>6</v>
      </c>
    </row>
    <row r="17" spans="2:13" x14ac:dyDescent="0.3">
      <c r="B17" s="14">
        <v>14</v>
      </c>
      <c r="C17" s="15" t="s">
        <v>242</v>
      </c>
      <c r="D17" s="14">
        <v>13</v>
      </c>
      <c r="E17" s="14">
        <v>0</v>
      </c>
      <c r="F17" s="14">
        <v>0</v>
      </c>
      <c r="G17" s="14">
        <v>13</v>
      </c>
      <c r="H17" s="14">
        <v>8505</v>
      </c>
      <c r="I17" s="14" t="s">
        <v>18</v>
      </c>
      <c r="J17" s="14">
        <v>11501</v>
      </c>
      <c r="K17" s="14">
        <v>0</v>
      </c>
    </row>
    <row r="19" spans="2:13" x14ac:dyDescent="0.3">
      <c r="B19" s="2"/>
    </row>
    <row r="20" spans="2:13" x14ac:dyDescent="0.3">
      <c r="B20" s="2" t="s">
        <v>19</v>
      </c>
      <c r="C20" s="55" t="s">
        <v>255</v>
      </c>
      <c r="E20" s="56" t="s">
        <v>42</v>
      </c>
      <c r="F20" s="56" t="s">
        <v>10</v>
      </c>
      <c r="G20" s="56" t="s">
        <v>17</v>
      </c>
      <c r="H20" s="56" t="s">
        <v>8</v>
      </c>
      <c r="M20" t="s">
        <v>260</v>
      </c>
    </row>
    <row r="21" spans="2:13" x14ac:dyDescent="0.3">
      <c r="B21" s="2">
        <v>12</v>
      </c>
      <c r="C21" t="s">
        <v>42</v>
      </c>
      <c r="D21" s="2"/>
      <c r="E21" s="12"/>
      <c r="F21" s="2">
        <v>-103</v>
      </c>
      <c r="G21" s="2">
        <v>41</v>
      </c>
      <c r="H21" s="2">
        <v>-73</v>
      </c>
      <c r="I21" s="2"/>
      <c r="J21" s="2"/>
      <c r="K21" s="2"/>
      <c r="M21" s="57">
        <f>SUM(E21:H21)</f>
        <v>-135</v>
      </c>
    </row>
    <row r="22" spans="2:13" x14ac:dyDescent="0.3">
      <c r="B22" s="2">
        <v>11</v>
      </c>
      <c r="C22" t="s">
        <v>10</v>
      </c>
      <c r="D22" s="2"/>
      <c r="E22" s="2">
        <v>103</v>
      </c>
      <c r="F22" s="12"/>
      <c r="G22" s="2">
        <v>43</v>
      </c>
      <c r="H22" s="2">
        <f>1492-1689</f>
        <v>-197</v>
      </c>
      <c r="I22" s="2"/>
      <c r="J22" s="2"/>
      <c r="K22" s="2"/>
      <c r="M22" s="57">
        <f t="shared" ref="M22:M24" si="0">SUM(E22:H22)</f>
        <v>-51</v>
      </c>
    </row>
    <row r="23" spans="2:13" x14ac:dyDescent="0.3">
      <c r="B23" s="2">
        <v>10</v>
      </c>
      <c r="C23" t="s">
        <v>17</v>
      </c>
      <c r="D23" s="2"/>
      <c r="E23" s="2">
        <v>-41</v>
      </c>
      <c r="F23" s="2">
        <v>-43</v>
      </c>
      <c r="G23" s="12"/>
      <c r="H23" s="2">
        <v>167</v>
      </c>
      <c r="I23" s="2"/>
      <c r="J23" s="2"/>
      <c r="K23" s="2"/>
      <c r="M23" s="57">
        <f t="shared" si="0"/>
        <v>83</v>
      </c>
    </row>
    <row r="24" spans="2:13" x14ac:dyDescent="0.3">
      <c r="B24" s="2">
        <v>9</v>
      </c>
      <c r="C24" t="s">
        <v>8</v>
      </c>
      <c r="D24" s="2"/>
      <c r="E24" s="2">
        <v>73</v>
      </c>
      <c r="F24" s="2">
        <v>197</v>
      </c>
      <c r="G24" s="2">
        <v>-167</v>
      </c>
      <c r="H24" s="12"/>
      <c r="I24" s="2"/>
      <c r="J24" s="2"/>
      <c r="K24" s="2"/>
      <c r="M24" s="57">
        <f t="shared" si="0"/>
        <v>103</v>
      </c>
    </row>
    <row r="25" spans="2:13" x14ac:dyDescent="0.3">
      <c r="B25" s="2"/>
    </row>
    <row r="26" spans="2:13" x14ac:dyDescent="0.3">
      <c r="B26" s="2"/>
      <c r="E26" s="57"/>
      <c r="F26" s="57"/>
      <c r="G26" s="57"/>
      <c r="H26" s="57"/>
    </row>
    <row r="27" spans="2:13" x14ac:dyDescent="0.3">
      <c r="B27" s="2"/>
    </row>
  </sheetData>
  <mergeCells count="2">
    <mergeCell ref="B2:K2"/>
    <mergeCell ref="H3:J3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5320E-7932-44EE-BE08-A6E44B8A17C8}">
  <dimension ref="B2:Q23"/>
  <sheetViews>
    <sheetView topLeftCell="A3" zoomScaleNormal="100" workbookViewId="0">
      <selection activeCell="C27" sqref="C27"/>
    </sheetView>
  </sheetViews>
  <sheetFormatPr defaultRowHeight="14.4" x14ac:dyDescent="0.3"/>
  <cols>
    <col min="3" max="3" width="14" customWidth="1"/>
    <col min="4" max="17" width="10" customWidth="1"/>
  </cols>
  <sheetData>
    <row r="2" spans="2:17" ht="64.8" customHeight="1" x14ac:dyDescent="0.3">
      <c r="B2" s="65" t="s">
        <v>244</v>
      </c>
      <c r="C2" s="66"/>
      <c r="D2" s="9" t="s">
        <v>6</v>
      </c>
      <c r="E2" s="9" t="s">
        <v>16</v>
      </c>
      <c r="F2" s="9" t="s">
        <v>7</v>
      </c>
      <c r="G2" s="9" t="s">
        <v>5</v>
      </c>
      <c r="H2" s="9" t="s">
        <v>253</v>
      </c>
      <c r="I2" s="9" t="s">
        <v>11</v>
      </c>
      <c r="J2" s="9" t="s">
        <v>9</v>
      </c>
      <c r="K2" s="9" t="s">
        <v>27</v>
      </c>
      <c r="L2" s="9" t="s">
        <v>42</v>
      </c>
      <c r="M2" s="9" t="s">
        <v>17</v>
      </c>
      <c r="N2" s="9" t="s">
        <v>41</v>
      </c>
      <c r="O2" s="9" t="s">
        <v>10</v>
      </c>
      <c r="P2" s="9" t="s">
        <v>8</v>
      </c>
      <c r="Q2" s="9" t="s">
        <v>4</v>
      </c>
    </row>
    <row r="3" spans="2:17" x14ac:dyDescent="0.3">
      <c r="B3" s="10">
        <v>1</v>
      </c>
      <c r="C3" s="11" t="s">
        <v>6</v>
      </c>
      <c r="D3" s="12"/>
      <c r="E3" s="54" t="s">
        <v>148</v>
      </c>
      <c r="F3" s="54" t="s">
        <v>82</v>
      </c>
      <c r="G3" s="54" t="s">
        <v>187</v>
      </c>
      <c r="H3" s="54" t="s">
        <v>124</v>
      </c>
      <c r="I3" s="54" t="s">
        <v>117</v>
      </c>
      <c r="J3" s="54" t="s">
        <v>134</v>
      </c>
      <c r="K3" s="54" t="s">
        <v>45</v>
      </c>
      <c r="L3" s="54" t="s">
        <v>171</v>
      </c>
      <c r="M3" s="54" t="s">
        <v>88</v>
      </c>
      <c r="N3" s="54" t="s">
        <v>238</v>
      </c>
      <c r="O3" s="54" t="s">
        <v>141</v>
      </c>
      <c r="P3" s="54" t="s">
        <v>172</v>
      </c>
      <c r="Q3" s="53" t="s">
        <v>53</v>
      </c>
    </row>
    <row r="4" spans="2:17" x14ac:dyDescent="0.3">
      <c r="B4" s="10">
        <v>2</v>
      </c>
      <c r="C4" s="11" t="s">
        <v>16</v>
      </c>
      <c r="D4" s="54" t="s">
        <v>147</v>
      </c>
      <c r="E4" s="12"/>
      <c r="F4" s="54" t="s">
        <v>70</v>
      </c>
      <c r="G4" s="54" t="s">
        <v>173</v>
      </c>
      <c r="H4" s="54" t="s">
        <v>62</v>
      </c>
      <c r="I4" s="54" t="s">
        <v>79</v>
      </c>
      <c r="J4" s="54" t="s">
        <v>44</v>
      </c>
      <c r="K4" s="54" t="s">
        <v>115</v>
      </c>
      <c r="L4" s="54" t="s">
        <v>232</v>
      </c>
      <c r="M4" s="54" t="s">
        <v>123</v>
      </c>
      <c r="N4" s="54" t="s">
        <v>52</v>
      </c>
      <c r="O4" s="54" t="s">
        <v>87</v>
      </c>
      <c r="P4" s="54" t="s">
        <v>97</v>
      </c>
      <c r="Q4" s="53" t="s">
        <v>194</v>
      </c>
    </row>
    <row r="5" spans="2:17" x14ac:dyDescent="0.3">
      <c r="B5" s="10">
        <v>3</v>
      </c>
      <c r="C5" s="11" t="s">
        <v>7</v>
      </c>
      <c r="D5" s="13" t="s">
        <v>80</v>
      </c>
      <c r="E5" s="13" t="s">
        <v>71</v>
      </c>
      <c r="F5" s="12"/>
      <c r="G5" s="13" t="s">
        <v>104</v>
      </c>
      <c r="H5" s="13" t="s">
        <v>245</v>
      </c>
      <c r="I5" s="13" t="s">
        <v>191</v>
      </c>
      <c r="J5" s="13" t="s">
        <v>195</v>
      </c>
      <c r="K5" s="13" t="s">
        <v>159</v>
      </c>
      <c r="L5" s="13" t="s">
        <v>63</v>
      </c>
      <c r="M5" s="13" t="s">
        <v>177</v>
      </c>
      <c r="N5" s="13" t="s">
        <v>142</v>
      </c>
      <c r="O5" s="13" t="s">
        <v>55</v>
      </c>
      <c r="P5" s="13" t="s">
        <v>72</v>
      </c>
      <c r="Q5" s="53" t="s">
        <v>194</v>
      </c>
    </row>
    <row r="6" spans="2:17" x14ac:dyDescent="0.3">
      <c r="B6" s="10">
        <v>4</v>
      </c>
      <c r="C6" s="11" t="s">
        <v>5</v>
      </c>
      <c r="D6" s="13" t="s">
        <v>188</v>
      </c>
      <c r="E6" s="13" t="s">
        <v>175</v>
      </c>
      <c r="F6" s="13" t="s">
        <v>106</v>
      </c>
      <c r="G6" s="12"/>
      <c r="H6" s="13" t="s">
        <v>74</v>
      </c>
      <c r="I6" s="13" t="s">
        <v>176</v>
      </c>
      <c r="J6" s="13" t="s">
        <v>189</v>
      </c>
      <c r="K6" s="13" t="s">
        <v>149</v>
      </c>
      <c r="L6" s="13" t="s">
        <v>143</v>
      </c>
      <c r="M6" s="13" t="s">
        <v>158</v>
      </c>
      <c r="N6" s="13" t="s">
        <v>107</v>
      </c>
      <c r="O6" s="13" t="s">
        <v>119</v>
      </c>
      <c r="P6" s="13" t="s">
        <v>125</v>
      </c>
      <c r="Q6" s="53" t="s">
        <v>155</v>
      </c>
    </row>
    <row r="7" spans="2:17" x14ac:dyDescent="0.3">
      <c r="B7" s="10">
        <v>5</v>
      </c>
      <c r="C7" s="11" t="s">
        <v>43</v>
      </c>
      <c r="D7" s="54" t="s">
        <v>130</v>
      </c>
      <c r="E7" s="54" t="s">
        <v>66</v>
      </c>
      <c r="F7" s="54" t="s">
        <v>246</v>
      </c>
      <c r="G7" s="54" t="s">
        <v>75</v>
      </c>
      <c r="H7" s="12"/>
      <c r="I7" s="54" t="s">
        <v>198</v>
      </c>
      <c r="J7" s="54" t="s">
        <v>67</v>
      </c>
      <c r="K7" s="54" t="s">
        <v>181</v>
      </c>
      <c r="L7" s="54" t="s">
        <v>92</v>
      </c>
      <c r="M7" s="54" t="s">
        <v>249</v>
      </c>
      <c r="N7" s="54" t="s">
        <v>165</v>
      </c>
      <c r="O7" s="54" t="s">
        <v>139</v>
      </c>
      <c r="P7" s="54" t="s">
        <v>239</v>
      </c>
      <c r="Q7" s="53" t="s">
        <v>194</v>
      </c>
    </row>
    <row r="8" spans="2:17" x14ac:dyDescent="0.3">
      <c r="B8" s="10">
        <v>6</v>
      </c>
      <c r="C8" s="11" t="s">
        <v>11</v>
      </c>
      <c r="D8" s="54" t="s">
        <v>116</v>
      </c>
      <c r="E8" s="54" t="s">
        <v>81</v>
      </c>
      <c r="F8" s="54" t="s">
        <v>190</v>
      </c>
      <c r="G8" s="54" t="s">
        <v>174</v>
      </c>
      <c r="H8" s="54" t="s">
        <v>196</v>
      </c>
      <c r="I8" s="12"/>
      <c r="J8" s="54" t="s">
        <v>135</v>
      </c>
      <c r="K8" s="54" t="s">
        <v>98</v>
      </c>
      <c r="L8" s="54" t="s">
        <v>46</v>
      </c>
      <c r="M8" s="54" t="s">
        <v>103</v>
      </c>
      <c r="N8" s="54" t="s">
        <v>93</v>
      </c>
      <c r="O8" s="54" t="s">
        <v>64</v>
      </c>
      <c r="P8" s="54" t="s">
        <v>73</v>
      </c>
      <c r="Q8" s="53" t="s">
        <v>157</v>
      </c>
    </row>
    <row r="9" spans="2:17" x14ac:dyDescent="0.3">
      <c r="B9" s="10">
        <v>7</v>
      </c>
      <c r="C9" s="11" t="s">
        <v>9</v>
      </c>
      <c r="D9" s="13" t="s">
        <v>136</v>
      </c>
      <c r="E9" s="13" t="s">
        <v>47</v>
      </c>
      <c r="F9" s="13" t="s">
        <v>197</v>
      </c>
      <c r="G9" s="13" t="s">
        <v>192</v>
      </c>
      <c r="H9" s="13" t="s">
        <v>65</v>
      </c>
      <c r="I9" s="13" t="s">
        <v>137</v>
      </c>
      <c r="J9" s="12"/>
      <c r="K9" s="13" t="s">
        <v>178</v>
      </c>
      <c r="L9" s="13" t="s">
        <v>90</v>
      </c>
      <c r="M9" s="13" t="s">
        <v>118</v>
      </c>
      <c r="N9" s="13" t="s">
        <v>99</v>
      </c>
      <c r="O9" s="13" t="s">
        <v>160</v>
      </c>
      <c r="P9" s="13" t="s">
        <v>161</v>
      </c>
      <c r="Q9" s="53" t="s">
        <v>194</v>
      </c>
    </row>
    <row r="10" spans="2:17" x14ac:dyDescent="0.3">
      <c r="B10" s="10">
        <v>8</v>
      </c>
      <c r="C10" s="11" t="s">
        <v>27</v>
      </c>
      <c r="D10" s="13" t="s">
        <v>49</v>
      </c>
      <c r="E10" s="13" t="s">
        <v>121</v>
      </c>
      <c r="F10" s="13" t="s">
        <v>166</v>
      </c>
      <c r="G10" s="13" t="s">
        <v>153</v>
      </c>
      <c r="H10" s="13" t="s">
        <v>184</v>
      </c>
      <c r="I10" s="13" t="s">
        <v>100</v>
      </c>
      <c r="J10" s="13" t="s">
        <v>183</v>
      </c>
      <c r="K10" s="12"/>
      <c r="L10" s="13" t="s">
        <v>129</v>
      </c>
      <c r="M10" s="13" t="s">
        <v>247</v>
      </c>
      <c r="N10" s="13" t="s">
        <v>54</v>
      </c>
      <c r="O10" s="13" t="s">
        <v>199</v>
      </c>
      <c r="P10" s="13" t="s">
        <v>259</v>
      </c>
      <c r="Q10" s="53" t="s">
        <v>194</v>
      </c>
    </row>
    <row r="11" spans="2:17" x14ac:dyDescent="0.3">
      <c r="B11" s="10">
        <v>12</v>
      </c>
      <c r="C11" s="11" t="s">
        <v>42</v>
      </c>
      <c r="D11" s="13" t="s">
        <v>179</v>
      </c>
      <c r="E11" s="13" t="s">
        <v>233</v>
      </c>
      <c r="F11" s="13" t="s">
        <v>69</v>
      </c>
      <c r="G11" s="13" t="s">
        <v>145</v>
      </c>
      <c r="H11" s="13" t="s">
        <v>95</v>
      </c>
      <c r="I11" s="13" t="s">
        <v>48</v>
      </c>
      <c r="J11" s="13" t="s">
        <v>94</v>
      </c>
      <c r="K11" s="13" t="s">
        <v>126</v>
      </c>
      <c r="L11" s="12"/>
      <c r="M11" s="13" t="s">
        <v>150</v>
      </c>
      <c r="N11" s="13" t="s">
        <v>109</v>
      </c>
      <c r="O11" s="13" t="s">
        <v>108</v>
      </c>
      <c r="P11" s="13" t="s">
        <v>250</v>
      </c>
      <c r="Q11" s="53" t="s">
        <v>162</v>
      </c>
    </row>
    <row r="12" spans="2:17" x14ac:dyDescent="0.3">
      <c r="B12" s="10">
        <v>10</v>
      </c>
      <c r="C12" s="11" t="s">
        <v>17</v>
      </c>
      <c r="D12" s="13" t="s">
        <v>91</v>
      </c>
      <c r="E12" s="13" t="s">
        <v>128</v>
      </c>
      <c r="F12" s="13" t="s">
        <v>180</v>
      </c>
      <c r="G12" s="13" t="s">
        <v>163</v>
      </c>
      <c r="H12" s="13" t="s">
        <v>251</v>
      </c>
      <c r="I12" s="13" t="s">
        <v>105</v>
      </c>
      <c r="J12" s="13" t="s">
        <v>120</v>
      </c>
      <c r="K12" s="13" t="s">
        <v>248</v>
      </c>
      <c r="L12" s="13" t="s">
        <v>151</v>
      </c>
      <c r="M12" s="12"/>
      <c r="N12" s="13" t="s">
        <v>83</v>
      </c>
      <c r="O12" s="13" t="s">
        <v>257</v>
      </c>
      <c r="P12" s="13" t="s">
        <v>56</v>
      </c>
      <c r="Q12" s="53" t="s">
        <v>152</v>
      </c>
    </row>
    <row r="13" spans="2:17" x14ac:dyDescent="0.3">
      <c r="B13" s="10">
        <v>13</v>
      </c>
      <c r="C13" s="11" t="s">
        <v>41</v>
      </c>
      <c r="D13" s="13" t="s">
        <v>240</v>
      </c>
      <c r="E13" s="13" t="s">
        <v>57</v>
      </c>
      <c r="F13" s="13" t="s">
        <v>146</v>
      </c>
      <c r="G13" s="13" t="s">
        <v>111</v>
      </c>
      <c r="H13" s="13" t="s">
        <v>167</v>
      </c>
      <c r="I13" s="13" t="s">
        <v>89</v>
      </c>
      <c r="J13" s="13" t="s">
        <v>101</v>
      </c>
      <c r="K13" s="13" t="s">
        <v>58</v>
      </c>
      <c r="L13" s="13" t="s">
        <v>112</v>
      </c>
      <c r="M13" s="13" t="s">
        <v>84</v>
      </c>
      <c r="N13" s="12"/>
      <c r="O13" s="13" t="s">
        <v>185</v>
      </c>
      <c r="P13" s="13" t="s">
        <v>200</v>
      </c>
      <c r="Q13" s="53" t="s">
        <v>194</v>
      </c>
    </row>
    <row r="14" spans="2:17" x14ac:dyDescent="0.3">
      <c r="B14" s="10">
        <v>11</v>
      </c>
      <c r="C14" s="11" t="s">
        <v>10</v>
      </c>
      <c r="D14" s="13" t="s">
        <v>144</v>
      </c>
      <c r="E14" s="13" t="s">
        <v>96</v>
      </c>
      <c r="F14" s="13" t="s">
        <v>60</v>
      </c>
      <c r="G14" s="13" t="s">
        <v>122</v>
      </c>
      <c r="H14" s="13" t="s">
        <v>138</v>
      </c>
      <c r="I14" s="13" t="s">
        <v>68</v>
      </c>
      <c r="J14" s="13" t="s">
        <v>164</v>
      </c>
      <c r="K14" s="13" t="s">
        <v>201</v>
      </c>
      <c r="L14" s="13" t="s">
        <v>110</v>
      </c>
      <c r="M14" s="13" t="s">
        <v>256</v>
      </c>
      <c r="N14" s="13" t="s">
        <v>182</v>
      </c>
      <c r="O14" s="12"/>
      <c r="P14" s="13" t="s">
        <v>234</v>
      </c>
      <c r="Q14" s="53" t="s">
        <v>127</v>
      </c>
    </row>
    <row r="15" spans="2:17" x14ac:dyDescent="0.3">
      <c r="B15" s="10">
        <v>8</v>
      </c>
      <c r="C15" s="11" t="s">
        <v>8</v>
      </c>
      <c r="D15" s="13" t="s">
        <v>186</v>
      </c>
      <c r="E15" s="13" t="s">
        <v>102</v>
      </c>
      <c r="F15" s="13" t="s">
        <v>76</v>
      </c>
      <c r="G15" s="13" t="s">
        <v>131</v>
      </c>
      <c r="H15" s="13" t="s">
        <v>241</v>
      </c>
      <c r="I15" s="13" t="s">
        <v>77</v>
      </c>
      <c r="J15" s="13" t="s">
        <v>168</v>
      </c>
      <c r="K15" s="13" t="s">
        <v>258</v>
      </c>
      <c r="L15" s="13" t="s">
        <v>252</v>
      </c>
      <c r="M15" s="13" t="s">
        <v>61</v>
      </c>
      <c r="N15" s="13" t="s">
        <v>202</v>
      </c>
      <c r="O15" s="13" t="s">
        <v>235</v>
      </c>
      <c r="P15" s="12"/>
      <c r="Q15" s="53" t="s">
        <v>194</v>
      </c>
    </row>
    <row r="16" spans="2:17" x14ac:dyDescent="0.3">
      <c r="B16" s="10">
        <v>14</v>
      </c>
      <c r="C16" s="11" t="s">
        <v>4</v>
      </c>
      <c r="D16" s="13" t="s">
        <v>59</v>
      </c>
      <c r="E16" s="13" t="s">
        <v>203</v>
      </c>
      <c r="F16" s="13" t="s">
        <v>203</v>
      </c>
      <c r="G16" s="13" t="s">
        <v>156</v>
      </c>
      <c r="H16" s="13" t="s">
        <v>203</v>
      </c>
      <c r="I16" s="13" t="s">
        <v>169</v>
      </c>
      <c r="J16" s="13" t="s">
        <v>203</v>
      </c>
      <c r="K16" s="13" t="s">
        <v>203</v>
      </c>
      <c r="L16" s="13" t="s">
        <v>170</v>
      </c>
      <c r="M16" s="13" t="s">
        <v>154</v>
      </c>
      <c r="N16" s="13" t="s">
        <v>203</v>
      </c>
      <c r="O16" s="13" t="s">
        <v>132</v>
      </c>
      <c r="P16" s="13" t="s">
        <v>203</v>
      </c>
      <c r="Q16" s="12"/>
    </row>
    <row r="19" spans="2:13" x14ac:dyDescent="0.3">
      <c r="B19" t="s">
        <v>19</v>
      </c>
      <c r="C19" s="55" t="s">
        <v>255</v>
      </c>
      <c r="E19" s="56" t="s">
        <v>42</v>
      </c>
      <c r="F19" s="56" t="s">
        <v>10</v>
      </c>
      <c r="G19" s="56" t="s">
        <v>17</v>
      </c>
      <c r="H19" s="56" t="s">
        <v>8</v>
      </c>
    </row>
    <row r="20" spans="2:13" x14ac:dyDescent="0.3">
      <c r="B20">
        <v>12</v>
      </c>
      <c r="C20" t="s">
        <v>42</v>
      </c>
      <c r="D20" s="2">
        <v>13</v>
      </c>
      <c r="E20" s="12"/>
      <c r="F20" s="2">
        <v>-103</v>
      </c>
      <c r="G20" s="2">
        <v>41</v>
      </c>
      <c r="H20" s="2">
        <v>-73</v>
      </c>
      <c r="I20" s="2"/>
      <c r="J20" s="2"/>
      <c r="K20" s="2"/>
      <c r="M20" s="57">
        <f>SUM(E20:H20)</f>
        <v>-135</v>
      </c>
    </row>
    <row r="21" spans="2:13" x14ac:dyDescent="0.3">
      <c r="B21">
        <v>11</v>
      </c>
      <c r="C21" t="s">
        <v>10</v>
      </c>
      <c r="D21" s="2">
        <v>13</v>
      </c>
      <c r="E21" s="2">
        <v>103</v>
      </c>
      <c r="F21" s="12"/>
      <c r="G21" s="2">
        <v>43</v>
      </c>
      <c r="H21" s="2">
        <f>1492-1689</f>
        <v>-197</v>
      </c>
      <c r="I21" s="2"/>
      <c r="J21" s="2"/>
      <c r="K21" s="2"/>
      <c r="M21" s="57">
        <f t="shared" ref="M21:M23" si="0">SUM(E21:H21)</f>
        <v>-51</v>
      </c>
    </row>
    <row r="22" spans="2:13" x14ac:dyDescent="0.3">
      <c r="B22">
        <v>10</v>
      </c>
      <c r="C22" t="s">
        <v>17</v>
      </c>
      <c r="D22" s="2">
        <v>13</v>
      </c>
      <c r="E22" s="2">
        <v>-41</v>
      </c>
      <c r="F22" s="2">
        <v>-43</v>
      </c>
      <c r="G22" s="12"/>
      <c r="H22" s="2">
        <v>167</v>
      </c>
      <c r="I22" s="2"/>
      <c r="J22" s="2"/>
      <c r="K22" s="2"/>
      <c r="M22" s="57">
        <f t="shared" si="0"/>
        <v>83</v>
      </c>
    </row>
    <row r="23" spans="2:13" x14ac:dyDescent="0.3">
      <c r="B23">
        <v>9</v>
      </c>
      <c r="C23" t="s">
        <v>8</v>
      </c>
      <c r="D23" s="2">
        <v>13</v>
      </c>
      <c r="E23" s="2">
        <v>73</v>
      </c>
      <c r="F23" s="2">
        <v>197</v>
      </c>
      <c r="G23" s="2">
        <v>-167</v>
      </c>
      <c r="H23" s="12"/>
      <c r="I23" s="2"/>
      <c r="J23" s="2"/>
      <c r="K23" s="2"/>
      <c r="M23" s="57">
        <f t="shared" si="0"/>
        <v>103</v>
      </c>
    </row>
  </sheetData>
  <mergeCells count="1">
    <mergeCell ref="B2:C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23B75-6A12-426C-A212-BDC7A4A9D1AA}">
  <dimension ref="B2:B15"/>
  <sheetViews>
    <sheetView workbookViewId="0">
      <selection activeCell="K28" sqref="K28"/>
    </sheetView>
  </sheetViews>
  <sheetFormatPr defaultRowHeight="14.4" x14ac:dyDescent="0.3"/>
  <sheetData>
    <row r="2" spans="2:2" ht="21" x14ac:dyDescent="0.3">
      <c r="B2" s="4" t="s">
        <v>50</v>
      </c>
    </row>
    <row r="3" spans="2:2" x14ac:dyDescent="0.3">
      <c r="B3" s="5" t="s">
        <v>28</v>
      </c>
    </row>
    <row r="4" spans="2:2" x14ac:dyDescent="0.3">
      <c r="B4" s="5" t="s">
        <v>29</v>
      </c>
    </row>
    <row r="5" spans="2:2" x14ac:dyDescent="0.3">
      <c r="B5" s="5" t="s">
        <v>30</v>
      </c>
    </row>
    <row r="6" spans="2:2" x14ac:dyDescent="0.3">
      <c r="B6" s="5" t="s">
        <v>31</v>
      </c>
    </row>
    <row r="7" spans="2:2" x14ac:dyDescent="0.3">
      <c r="B7" s="5" t="s">
        <v>32</v>
      </c>
    </row>
    <row r="8" spans="2:2" x14ac:dyDescent="0.3">
      <c r="B8" s="5" t="s">
        <v>33</v>
      </c>
    </row>
    <row r="9" spans="2:2" x14ac:dyDescent="0.3">
      <c r="B9" s="5" t="s">
        <v>34</v>
      </c>
    </row>
    <row r="10" spans="2:2" x14ac:dyDescent="0.3">
      <c r="B10" s="5" t="s">
        <v>35</v>
      </c>
    </row>
    <row r="11" spans="2:2" x14ac:dyDescent="0.3">
      <c r="B11" s="5" t="s">
        <v>36</v>
      </c>
    </row>
    <row r="12" spans="2:2" x14ac:dyDescent="0.3">
      <c r="B12" s="5" t="s">
        <v>37</v>
      </c>
    </row>
    <row r="13" spans="2:2" x14ac:dyDescent="0.3">
      <c r="B13" s="5" t="s">
        <v>38</v>
      </c>
    </row>
    <row r="14" spans="2:2" x14ac:dyDescent="0.3">
      <c r="B14" s="6" t="s">
        <v>39</v>
      </c>
    </row>
    <row r="15" spans="2:2" x14ac:dyDescent="0.3">
      <c r="B15" s="5"/>
    </row>
  </sheetData>
  <hyperlinks>
    <hyperlink ref="B14" r:id="rId1" display="https://www.bowlingbechyne.cz/bowling/turnaje/" xr:uid="{549D080C-507E-4BBB-AF73-B836F92C9472}"/>
  </hyperlinks>
  <pageMargins left="0.7" right="0.7" top="0.78740157499999996" bottom="0.78740157499999996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FBBC4-AB89-4A5B-9B33-0025C320220B}">
  <dimension ref="A1:Q28"/>
  <sheetViews>
    <sheetView workbookViewId="0">
      <selection activeCell="F20" sqref="F20"/>
    </sheetView>
  </sheetViews>
  <sheetFormatPr defaultRowHeight="14.4" x14ac:dyDescent="0.3"/>
  <cols>
    <col min="1" max="1" width="7" customWidth="1"/>
    <col min="3" max="3" width="7.6640625" customWidth="1"/>
    <col min="4" max="4" width="12.33203125" customWidth="1"/>
    <col min="5" max="5" width="7.109375" customWidth="1"/>
    <col min="7" max="7" width="7.6640625" customWidth="1"/>
  </cols>
  <sheetData>
    <row r="1" spans="1:17" ht="27.75" customHeight="1" x14ac:dyDescent="0.3">
      <c r="A1" s="43" t="s">
        <v>204</v>
      </c>
      <c r="B1" s="43"/>
      <c r="C1" s="43" t="s">
        <v>204</v>
      </c>
      <c r="D1" s="43"/>
      <c r="E1" s="43" t="s">
        <v>204</v>
      </c>
      <c r="F1" s="43"/>
      <c r="G1" s="43" t="s">
        <v>204</v>
      </c>
      <c r="H1" s="43"/>
      <c r="I1" s="43"/>
      <c r="J1" s="43"/>
    </row>
    <row r="2" spans="1:17" x14ac:dyDescent="0.3">
      <c r="A2" s="67">
        <v>1</v>
      </c>
      <c r="B2" s="45" t="s">
        <v>6</v>
      </c>
      <c r="C2" s="2"/>
      <c r="E2" s="2"/>
      <c r="P2">
        <v>1</v>
      </c>
      <c r="Q2" t="s">
        <v>6</v>
      </c>
    </row>
    <row r="3" spans="1:17" x14ac:dyDescent="0.3">
      <c r="A3" s="67"/>
      <c r="B3" s="45" t="s">
        <v>208</v>
      </c>
      <c r="C3" s="2"/>
      <c r="E3" s="2"/>
      <c r="P3">
        <v>2</v>
      </c>
      <c r="Q3" t="s">
        <v>16</v>
      </c>
    </row>
    <row r="4" spans="1:17" x14ac:dyDescent="0.3">
      <c r="A4" s="44"/>
      <c r="C4" s="2">
        <v>9</v>
      </c>
      <c r="D4" t="s">
        <v>264</v>
      </c>
      <c r="E4" s="2"/>
      <c r="P4">
        <v>3</v>
      </c>
      <c r="Q4" t="s">
        <v>7</v>
      </c>
    </row>
    <row r="5" spans="1:17" x14ac:dyDescent="0.3">
      <c r="A5" s="67">
        <v>2</v>
      </c>
      <c r="B5" t="s">
        <v>27</v>
      </c>
      <c r="C5" s="2"/>
      <c r="E5" s="2"/>
      <c r="P5">
        <v>4</v>
      </c>
      <c r="Q5" t="s">
        <v>5</v>
      </c>
    </row>
    <row r="6" spans="1:17" x14ac:dyDescent="0.3">
      <c r="A6" s="67"/>
      <c r="B6" t="s">
        <v>261</v>
      </c>
      <c r="C6" s="2"/>
      <c r="E6" s="2"/>
      <c r="P6">
        <v>5</v>
      </c>
      <c r="Q6" t="s">
        <v>43</v>
      </c>
    </row>
    <row r="7" spans="1:17" x14ac:dyDescent="0.3">
      <c r="A7" s="44"/>
      <c r="C7" s="2"/>
      <c r="E7" s="2">
        <v>13</v>
      </c>
      <c r="F7" t="s">
        <v>266</v>
      </c>
      <c r="G7" s="2"/>
      <c r="P7">
        <v>6</v>
      </c>
      <c r="Q7" t="s">
        <v>11</v>
      </c>
    </row>
    <row r="8" spans="1:17" x14ac:dyDescent="0.3">
      <c r="A8" s="67">
        <v>3</v>
      </c>
      <c r="B8" t="s">
        <v>11</v>
      </c>
      <c r="C8" s="2"/>
      <c r="E8" s="2"/>
      <c r="G8" s="2"/>
      <c r="P8">
        <v>7</v>
      </c>
      <c r="Q8" t="s">
        <v>9</v>
      </c>
    </row>
    <row r="9" spans="1:17" x14ac:dyDescent="0.3">
      <c r="A9" s="67"/>
      <c r="B9" t="s">
        <v>10</v>
      </c>
      <c r="C9" s="2"/>
      <c r="E9" s="2"/>
      <c r="G9" s="2"/>
      <c r="P9">
        <v>8</v>
      </c>
      <c r="Q9" t="s">
        <v>27</v>
      </c>
    </row>
    <row r="10" spans="1:17" x14ac:dyDescent="0.3">
      <c r="A10" s="44"/>
      <c r="C10" s="2">
        <v>10</v>
      </c>
      <c r="D10" t="s">
        <v>263</v>
      </c>
      <c r="E10" s="2"/>
      <c r="G10" s="2"/>
    </row>
    <row r="11" spans="1:17" x14ac:dyDescent="0.3">
      <c r="A11" s="67">
        <v>4</v>
      </c>
      <c r="B11" t="s">
        <v>254</v>
      </c>
      <c r="C11" s="2"/>
      <c r="E11" s="2"/>
      <c r="G11" s="2">
        <v>15</v>
      </c>
      <c r="H11" t="s">
        <v>205</v>
      </c>
    </row>
    <row r="12" spans="1:17" x14ac:dyDescent="0.3">
      <c r="A12" s="67"/>
      <c r="B12" t="s">
        <v>41</v>
      </c>
      <c r="C12" s="2"/>
      <c r="E12" s="2"/>
      <c r="G12" s="2"/>
    </row>
    <row r="13" spans="1:17" x14ac:dyDescent="0.3">
      <c r="A13" s="44"/>
      <c r="C13" s="2"/>
      <c r="E13" s="2"/>
      <c r="G13" s="2">
        <v>16</v>
      </c>
      <c r="H13" t="s">
        <v>206</v>
      </c>
    </row>
    <row r="14" spans="1:17" x14ac:dyDescent="0.3">
      <c r="A14" s="67">
        <v>5</v>
      </c>
      <c r="B14" s="45" t="s">
        <v>207</v>
      </c>
      <c r="C14" s="2"/>
      <c r="E14" s="2"/>
      <c r="G14" s="2"/>
    </row>
    <row r="15" spans="1:17" x14ac:dyDescent="0.3">
      <c r="A15" s="67"/>
      <c r="B15" s="45" t="s">
        <v>113</v>
      </c>
      <c r="C15" s="2"/>
      <c r="E15" s="2"/>
      <c r="G15" s="2"/>
    </row>
    <row r="16" spans="1:17" x14ac:dyDescent="0.3">
      <c r="A16" s="44"/>
      <c r="C16" s="2">
        <v>11</v>
      </c>
      <c r="D16" t="s">
        <v>262</v>
      </c>
      <c r="E16" s="2"/>
      <c r="G16" s="2"/>
    </row>
    <row r="17" spans="1:7" x14ac:dyDescent="0.3">
      <c r="A17" s="67">
        <v>6</v>
      </c>
      <c r="B17" t="s">
        <v>253</v>
      </c>
      <c r="C17" s="2"/>
      <c r="E17" s="2"/>
      <c r="G17" s="2"/>
    </row>
    <row r="18" spans="1:7" x14ac:dyDescent="0.3">
      <c r="A18" s="67"/>
      <c r="B18" t="s">
        <v>42</v>
      </c>
      <c r="C18" s="2"/>
      <c r="E18" s="2"/>
    </row>
    <row r="19" spans="1:7" x14ac:dyDescent="0.3">
      <c r="A19" s="44"/>
      <c r="C19" s="2"/>
      <c r="E19" s="2">
        <v>14</v>
      </c>
      <c r="F19" t="s">
        <v>267</v>
      </c>
    </row>
    <row r="20" spans="1:7" x14ac:dyDescent="0.3">
      <c r="A20" s="67">
        <v>7</v>
      </c>
      <c r="B20" t="s">
        <v>9</v>
      </c>
      <c r="C20" s="2"/>
      <c r="E20" s="2"/>
    </row>
    <row r="21" spans="1:7" x14ac:dyDescent="0.3">
      <c r="A21" s="67"/>
      <c r="B21" t="s">
        <v>17</v>
      </c>
      <c r="C21" s="2"/>
      <c r="E21" s="2"/>
    </row>
    <row r="22" spans="1:7" x14ac:dyDescent="0.3">
      <c r="A22" s="44"/>
      <c r="C22" s="2">
        <v>12</v>
      </c>
      <c r="D22" t="s">
        <v>265</v>
      </c>
      <c r="E22" s="2"/>
    </row>
    <row r="23" spans="1:7" x14ac:dyDescent="0.3">
      <c r="A23" s="67">
        <v>8</v>
      </c>
      <c r="B23" s="45" t="s">
        <v>209</v>
      </c>
      <c r="C23" s="2"/>
      <c r="E23" s="2"/>
    </row>
    <row r="24" spans="1:7" x14ac:dyDescent="0.3">
      <c r="A24" s="67"/>
      <c r="B24" s="45" t="s">
        <v>210</v>
      </c>
      <c r="C24" s="2"/>
      <c r="E24" s="2"/>
    </row>
    <row r="25" spans="1:7" x14ac:dyDescent="0.3">
      <c r="C25" s="2"/>
      <c r="E25" s="2"/>
    </row>
    <row r="26" spans="1:7" x14ac:dyDescent="0.3">
      <c r="C26" s="2"/>
    </row>
    <row r="27" spans="1:7" x14ac:dyDescent="0.3">
      <c r="C27" s="2"/>
    </row>
    <row r="28" spans="1:7" x14ac:dyDescent="0.3">
      <c r="C28" s="2"/>
    </row>
  </sheetData>
  <mergeCells count="8">
    <mergeCell ref="A20:A21"/>
    <mergeCell ref="A23:A24"/>
    <mergeCell ref="A2:A3"/>
    <mergeCell ref="A5:A6"/>
    <mergeCell ref="A8:A9"/>
    <mergeCell ref="A11:A12"/>
    <mergeCell ref="A14:A15"/>
    <mergeCell ref="A17:A1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Termíny</vt:lpstr>
      <vt:lpstr>Tabulka</vt:lpstr>
      <vt:lpstr>Tabulka_křížová</vt:lpstr>
      <vt:lpstr>Pravidla</vt:lpstr>
      <vt:lpstr>PlayOff</vt:lpstr>
    </vt:vector>
  </TitlesOfParts>
  <Company>EGEM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Kadlec Jiří</dc:creator>
  <cp:lastModifiedBy>Jiří Kadlec</cp:lastModifiedBy>
  <cp:lastPrinted>2021-09-07T11:33:33Z</cp:lastPrinted>
  <dcterms:created xsi:type="dcterms:W3CDTF">2021-08-23T17:48:11Z</dcterms:created>
  <dcterms:modified xsi:type="dcterms:W3CDTF">2024-05-11T13:20:04Z</dcterms:modified>
</cp:coreProperties>
</file>